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hawley\Desktop\"/>
    </mc:Choice>
  </mc:AlternateContent>
  <bookViews>
    <workbookView xWindow="1815" yWindow="0" windowWidth="25110" windowHeight="11835"/>
  </bookViews>
  <sheets>
    <sheet name="% of Sales IS" sheetId="1" r:id="rId1"/>
    <sheet name="% of Sales BS" sheetId="2" r:id="rId2"/>
    <sheet name="Scenario Summary" sheetId="7" r:id="rId3"/>
    <sheet name="% of Sales IS Iterative" sheetId="4" r:id="rId4"/>
    <sheet name="% of Sales BS Iterative" sheetId="5" r:id="rId5"/>
    <sheet name="Cash vs Sales" sheetId="3" r:id="rId6"/>
    <sheet name="% of Sales IS with Trend" sheetId="8" r:id="rId7"/>
    <sheet name="% of Sales BS with Trend" sheetId="9" r:id="rId8"/>
    <sheet name="Problem 3" sheetId="10" r:id="rId9"/>
  </sheets>
  <definedNames>
    <definedName name="DFN">'% of Sales IS'!$B$27</definedName>
    <definedName name="Sales2014">'% of Sales IS'!$B$5</definedName>
  </definedNames>
  <calcPr calcId="152511"/>
</workbook>
</file>

<file path=xl/calcChain.xml><?xml version="1.0" encoding="utf-8"?>
<calcChain xmlns="http://schemas.openxmlformats.org/spreadsheetml/2006/main">
  <c r="B11" i="8" l="1"/>
  <c r="B12" i="8"/>
  <c r="B40" i="9"/>
  <c r="B39" i="9"/>
  <c r="B37" i="9"/>
  <c r="B36" i="9"/>
  <c r="B35" i="9"/>
  <c r="B34" i="9"/>
  <c r="B32" i="9"/>
  <c r="B31" i="9"/>
  <c r="B30" i="9"/>
  <c r="B29" i="9"/>
  <c r="B27" i="9"/>
  <c r="B26" i="9" a="1"/>
  <c r="B26" i="9" s="1"/>
  <c r="B25" i="9"/>
  <c r="B24" i="9" a="1"/>
  <c r="B24" i="9" s="1"/>
  <c r="B23" i="9"/>
  <c r="B13" i="9"/>
  <c r="B10" i="9"/>
  <c r="B9" i="9"/>
  <c r="B8" i="9" a="1"/>
  <c r="B8" i="9" s="1"/>
  <c r="B7" i="9" a="1"/>
  <c r="B7" i="9" s="1"/>
  <c r="B4" i="9"/>
  <c r="B16" i="9" s="1"/>
  <c r="B24" i="8" a="1"/>
  <c r="B24" i="8" s="1"/>
  <c r="B16" i="8"/>
  <c r="B9" i="8" a="1"/>
  <c r="B9" i="8" s="1"/>
  <c r="B8" i="8" a="1"/>
  <c r="B8" i="8" s="1"/>
  <c r="B6" i="8" a="1"/>
  <c r="B6" i="8" s="1"/>
  <c r="B7" i="8" s="1"/>
  <c r="B40" i="5"/>
  <c r="B39" i="5"/>
  <c r="B37" i="5"/>
  <c r="B36" i="5"/>
  <c r="B35" i="5"/>
  <c r="B34" i="5"/>
  <c r="B32" i="5"/>
  <c r="B31" i="5"/>
  <c r="B30" i="5"/>
  <c r="B27" i="5"/>
  <c r="B26" i="5" a="1"/>
  <c r="B26" i="5" s="1"/>
  <c r="B25" i="5"/>
  <c r="B24" i="5" a="1"/>
  <c r="B24" i="5" s="1"/>
  <c r="B23" i="5"/>
  <c r="B17" i="5"/>
  <c r="B16" i="5"/>
  <c r="B15" i="5"/>
  <c r="B13" i="5"/>
  <c r="B12" i="5"/>
  <c r="B14" i="5" s="1"/>
  <c r="B10" i="5"/>
  <c r="B9" i="5"/>
  <c r="B8" i="5" a="1"/>
  <c r="B8" i="5" s="1"/>
  <c r="B7" i="5" a="1"/>
  <c r="B7" i="5" s="1"/>
  <c r="B6" i="5"/>
  <c r="B4" i="5"/>
  <c r="B24" i="4" a="1"/>
  <c r="B24" i="4" s="1"/>
  <c r="B16" i="4"/>
  <c r="B12" i="4"/>
  <c r="B9" i="4" a="1"/>
  <c r="B9" i="4" s="1"/>
  <c r="B8" i="4" a="1"/>
  <c r="B8" i="4" s="1"/>
  <c r="B6" i="4" a="1"/>
  <c r="B6" i="4" s="1"/>
  <c r="B7" i="4" s="1"/>
  <c r="B6" i="9" l="1"/>
  <c r="B11" i="9" s="1"/>
  <c r="B12" i="9"/>
  <c r="B14" i="9" s="1"/>
  <c r="B17" i="9"/>
  <c r="B15" i="9"/>
  <c r="B18" i="5"/>
  <c r="B28" i="5"/>
  <c r="B10" i="4"/>
  <c r="B11" i="5"/>
  <c r="B19" i="5" s="1"/>
  <c r="B28" i="9"/>
  <c r="B33" i="9" s="1"/>
  <c r="B10" i="8"/>
  <c r="B13" i="8" s="1"/>
  <c r="B14" i="8" s="1"/>
  <c r="B15" i="8" s="1"/>
  <c r="B18" i="8" s="1"/>
  <c r="B22" i="8" s="1"/>
  <c r="B13" i="2"/>
  <c r="B35" i="2"/>
  <c r="B36" i="2"/>
  <c r="B37" i="2"/>
  <c r="B39" i="2"/>
  <c r="B40" i="2"/>
  <c r="B34" i="2"/>
  <c r="B30" i="2"/>
  <c r="B31" i="2"/>
  <c r="B32" i="2"/>
  <c r="B29" i="2"/>
  <c r="B27" i="2"/>
  <c r="B25" i="2"/>
  <c r="B26" i="2" a="1"/>
  <c r="B26" i="2" s="1"/>
  <c r="B24" i="2" a="1"/>
  <c r="B24" i="2" s="1"/>
  <c r="B23" i="2"/>
  <c r="B4" i="2"/>
  <c r="B16" i="2"/>
  <c r="B17" i="2"/>
  <c r="B15" i="2"/>
  <c r="B12" i="2"/>
  <c r="B10" i="2"/>
  <c r="B9" i="2"/>
  <c r="B8" i="2" a="1"/>
  <c r="B8" i="2" s="1"/>
  <c r="B7" i="2" a="1"/>
  <c r="B7" i="2" s="1"/>
  <c r="B6" i="2"/>
  <c r="B16" i="1"/>
  <c r="B12" i="1"/>
  <c r="B11" i="1"/>
  <c r="B9" i="1" a="1"/>
  <c r="B9" i="1" s="1"/>
  <c r="B8" i="1" a="1"/>
  <c r="B8" i="1" s="1"/>
  <c r="B6" i="1" a="1"/>
  <c r="B6" i="1" s="1"/>
  <c r="B7" i="1" s="1"/>
  <c r="B24" i="1" a="1"/>
  <c r="B24" i="1" s="1"/>
  <c r="B14" i="2" l="1"/>
  <c r="B18" i="2" s="1"/>
  <c r="B18" i="9"/>
  <c r="B19" i="9" s="1"/>
  <c r="B10" i="1"/>
  <c r="B13" i="1" s="1"/>
  <c r="B14" i="1" s="1"/>
  <c r="B15" i="1" s="1"/>
  <c r="B18" i="1" s="1"/>
  <c r="B22" i="1" s="1"/>
  <c r="B23" i="8"/>
  <c r="B38" i="9" s="1"/>
  <c r="B41" i="9" s="1"/>
  <c r="B42" i="9" s="1"/>
  <c r="B11" i="2"/>
  <c r="B28" i="2"/>
  <c r="B33" i="2" s="1"/>
  <c r="B19" i="2" l="1"/>
  <c r="B44" i="9"/>
  <c r="C44" i="9" s="1"/>
  <c r="B23" i="1"/>
  <c r="B38" i="2" s="1"/>
  <c r="B41" i="2" s="1"/>
  <c r="B42" i="2" s="1"/>
  <c r="B29" i="5"/>
  <c r="B33" i="5" s="1"/>
  <c r="B11" i="4"/>
  <c r="B13" i="4" s="1"/>
  <c r="B14" i="4" s="1"/>
  <c r="B15" i="4" s="1"/>
  <c r="B18" i="4" s="1"/>
  <c r="B22" i="4" s="1"/>
  <c r="B44" i="2" l="1"/>
  <c r="C44" i="2" s="1"/>
  <c r="B23" i="4"/>
  <c r="B38" i="5"/>
  <c r="B41" i="5" s="1"/>
  <c r="B42" i="5" s="1"/>
  <c r="B44" i="5" s="1"/>
  <c r="B27" i="1" l="1"/>
  <c r="C27" i="1" s="1"/>
  <c r="B45" i="5"/>
  <c r="C44" i="5"/>
</calcChain>
</file>

<file path=xl/comments1.xml><?xml version="1.0" encoding="utf-8"?>
<comments xmlns="http://schemas.openxmlformats.org/spreadsheetml/2006/main">
  <authors>
    <author>Timothy R. Mayes, Ph.D.</author>
  </authors>
  <commentList>
    <comment ref="A27" authorId="0" shapeId="0">
      <text>
        <r>
          <rPr>
            <b/>
            <sz val="9"/>
            <color indexed="81"/>
            <rFont val="Tahoma"/>
            <family val="2"/>
          </rPr>
          <t>Timothy R. Mayes, Ph.D.:</t>
        </r>
        <r>
          <rPr>
            <sz val="9"/>
            <color indexed="81"/>
            <rFont val="Tahoma"/>
            <family val="2"/>
          </rPr>
          <t xml:space="preserve">
Note: We need to link to DFN here for the scenario summary to work.</t>
        </r>
      </text>
    </comment>
  </commentList>
</comments>
</file>

<file path=xl/sharedStrings.xml><?xml version="1.0" encoding="utf-8"?>
<sst xmlns="http://schemas.openxmlformats.org/spreadsheetml/2006/main" count="330" uniqueCount="121">
  <si>
    <t>Fiscal year ends in June. USD in millions except per share data.</t>
  </si>
  <si>
    <t>Revenue</t>
  </si>
  <si>
    <t>Cost of revenue</t>
  </si>
  <si>
    <t>Gross profit</t>
  </si>
  <si>
    <t>Sales, General and administrative</t>
  </si>
  <si>
    <t>Other operating expenses</t>
  </si>
  <si>
    <t>Operating income</t>
  </si>
  <si>
    <t>Interest Expense</t>
  </si>
  <si>
    <t>Other income (expense)</t>
  </si>
  <si>
    <t>Income before taxes</t>
  </si>
  <si>
    <t>Provision for income taxes</t>
  </si>
  <si>
    <t>Net income from continuing operations</t>
  </si>
  <si>
    <t>Net income from discontinuing ops</t>
  </si>
  <si>
    <t>Other</t>
  </si>
  <si>
    <t>Net income</t>
  </si>
  <si>
    <t>Preferred dividend</t>
  </si>
  <si>
    <t>Net income available to common shareholders</t>
  </si>
  <si>
    <t>Basic</t>
  </si>
  <si>
    <t>Diluted</t>
  </si>
  <si>
    <t>EBITDA</t>
  </si>
  <si>
    <t>Source: Morningstar Direct (retrieved 24 February 2014)</t>
  </si>
  <si>
    <t>Income Statement</t>
  </si>
  <si>
    <t>Earnings per share:</t>
  </si>
  <si>
    <t>Weighted average shares outstanding:</t>
  </si>
  <si>
    <t>PROCTER &amp; GAMBLE CO  (PG)</t>
  </si>
  <si>
    <t>For the Fiscal Years Ending June 2009 to 2013</t>
  </si>
  <si>
    <t>Total liabilities and stockholders' equity</t>
  </si>
  <si>
    <t>Total stockholders' equity</t>
  </si>
  <si>
    <t>Accumulated other comprehensive income</t>
  </si>
  <si>
    <t>Treasury stock</t>
  </si>
  <si>
    <t>Retained earnings</t>
  </si>
  <si>
    <t>Additional paid-in capital</t>
  </si>
  <si>
    <t>Other Equity</t>
  </si>
  <si>
    <t>Common stock</t>
  </si>
  <si>
    <t>Preferred stock</t>
  </si>
  <si>
    <t>Total liabilities</t>
  </si>
  <si>
    <t>Other long-term liabilities</t>
  </si>
  <si>
    <t>Minority interest</t>
  </si>
  <si>
    <t>Deferred taxes liabilities</t>
  </si>
  <si>
    <t>Long-term debt</t>
  </si>
  <si>
    <t>Total current liabilities</t>
  </si>
  <si>
    <t>Other current liabilities</t>
  </si>
  <si>
    <t>Accrued liabilities</t>
  </si>
  <si>
    <t>Taxes payable</t>
  </si>
  <si>
    <t>Accounts payable</t>
  </si>
  <si>
    <t>Short-term debt</t>
  </si>
  <si>
    <t>Current liabilities</t>
  </si>
  <si>
    <t>Liabilities and stockholders' equity</t>
  </si>
  <si>
    <t>Total assets</t>
  </si>
  <si>
    <t>Total non-current assets</t>
  </si>
  <si>
    <t>Other long-term assets</t>
  </si>
  <si>
    <t>Intangible assets</t>
  </si>
  <si>
    <t>Goodwill</t>
  </si>
  <si>
    <t>Net property, plant and equipment</t>
  </si>
  <si>
    <t>Accumulated Depreciation</t>
  </si>
  <si>
    <t>Gross property, plant and equipment</t>
  </si>
  <si>
    <t>Total current assets</t>
  </si>
  <si>
    <t>Prepaid expenses</t>
  </si>
  <si>
    <t>Deferred income taxes</t>
  </si>
  <si>
    <t>Inventories</t>
  </si>
  <si>
    <t>Receivables</t>
  </si>
  <si>
    <t>Cash and cash equivalents</t>
  </si>
  <si>
    <t>Current assets</t>
  </si>
  <si>
    <t>Assets</t>
  </si>
  <si>
    <t>Balance Sheet</t>
  </si>
  <si>
    <t>For the Years Ended June 2009 to 2013</t>
  </si>
  <si>
    <t>*Forecast</t>
  </si>
  <si>
    <t xml:space="preserve">Common dividends </t>
  </si>
  <si>
    <t>Tax Rate</t>
  </si>
  <si>
    <t>Payout Ratio</t>
  </si>
  <si>
    <t>Discretionary Financing Needed</t>
  </si>
  <si>
    <t>Interest Rate</t>
  </si>
  <si>
    <t>Year</t>
  </si>
  <si>
    <t>Cash</t>
  </si>
  <si>
    <t>Sales</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</si>
  <si>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</si>
  <si>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</si>
  <si>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</si>
  <si>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</si>
  <si>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</si>
  <si>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</si>
  <si>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</si>
  <si>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</si>
  <si>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</si>
  <si>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</si>
  <si>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</si>
  <si>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</si>
  <si>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</si>
  <si>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</si>
  <si>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</si>
  <si>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</si>
  <si>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</si>
  <si>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</si>
  <si>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</si>
  <si>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</si>
  <si>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</si>
  <si>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</si>
  <si>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</si>
  <si>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</si>
  <si>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Total Accumulated DFN</t>
  </si>
  <si>
    <t>Iteration</t>
  </si>
  <si>
    <t>DFN for Scenarios</t>
  </si>
  <si>
    <t>Sales Up 5%</t>
  </si>
  <si>
    <t>Created by Timothy R. Mayes, Ph.D. on 3/11/2014</t>
  </si>
  <si>
    <t>Sales as Expected</t>
  </si>
  <si>
    <t>Sales Down by 5%</t>
  </si>
  <si>
    <t>Scenario Summary</t>
  </si>
  <si>
    <t>Changing Cells:</t>
  </si>
  <si>
    <t>Result Cells:</t>
  </si>
  <si>
    <t>Notes:  Current Values column represents values of changing cells at</t>
  </si>
  <si>
    <t>time Scenario Summary Report was created.  Changing cells for each</t>
  </si>
  <si>
    <t>scenario are highlighted in gray.</t>
  </si>
  <si>
    <t>Sales2014</t>
  </si>
  <si>
    <t>DFN</t>
  </si>
  <si>
    <t>SPY</t>
  </si>
  <si>
    <t>FCNTX</t>
  </si>
  <si>
    <t>CY</t>
  </si>
  <si>
    <t>Month</t>
  </si>
  <si>
    <t>Source: Morningstar Direct, Retrieved on March 11, 2014</t>
  </si>
  <si>
    <t>SUMMARY OUTPUT (CY)</t>
  </si>
  <si>
    <t>SUMMARY OUTPUT (FCNTX)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</si>
</sst>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quot;*&quot;"/>
    <numFmt numFmtId="166" formatCode="_(* #,##0.0000_);_(* \(#,##0.0000\);_(* &quot;-&quot;??_);_(@_)"/>
  </numFmts>
  <fonts count="29" x14ac:knownFonts="1">
    <font>
      <sz val="11"/>
      <color theme="1"/>
      <name val="Times New Roman"/>
      <family val="2"/>
    </font>
    <font>
      <sz val="11"/>
      <color theme="1"/>
      <name val="Times New Roman"/>
      <family val="2"/>
    </font>
    <font>
      <sz val="18"/>
      <color theme="3"/>
      <name val="Calibri Light"/>
      <family val="2"/>
      <scheme val="major"/>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b/>
      <sz val="11"/>
      <color theme="1"/>
      <name val="Times New Roman"/>
      <family val="1"/>
    </font>
    <font>
      <i/>
      <sz val="11"/>
      <color theme="1"/>
      <name val="Times New Roman"/>
      <family val="1"/>
    </font>
    <font>
      <i/>
      <sz val="11"/>
      <color theme="1"/>
      <name val="Times New Roman"/>
      <family val="2"/>
    </font>
    <font>
      <sz val="9"/>
      <color indexed="81"/>
      <name val="Tahoma"/>
      <family val="2"/>
    </font>
    <font>
      <b/>
      <sz val="9"/>
      <color indexed="81"/>
      <name val="Tahoma"/>
      <family val="2"/>
    </font>
    <font>
      <b/>
      <sz val="12"/>
      <color indexed="9"/>
      <name val="Times New Roman"/>
      <family val="2"/>
    </font>
    <font>
      <b/>
      <sz val="11"/>
      <color indexed="8"/>
      <name val="Times New Roman"/>
      <family val="2"/>
    </font>
    <font>
      <b/>
      <sz val="11"/>
      <color indexed="18"/>
      <name val="Times New Roman"/>
      <family val="2"/>
    </font>
    <font>
      <sz val="10"/>
      <color indexed="9"/>
      <name val="Times New Roman"/>
      <family val="2"/>
    </font>
    <font>
      <sz val="8"/>
      <color theme="1"/>
      <name val="Times New Roman"/>
      <family val="1"/>
    </font>
    <font>
      <b/>
      <sz val="10"/>
      <color theme="1"/>
      <name val="Verdan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auto="1"/>
      </top>
      <bottom style="medium">
        <color auto="1"/>
      </bottom>
      <diagonal/>
    </border>
    <border>
      <left/>
      <right/>
      <top style="thin">
        <color indexed="64"/>
      </top>
      <bottom style="double">
        <color indexed="64"/>
      </bottom>
      <diagonal/>
    </border>
    <border>
      <left/>
      <right/>
      <top/>
      <bottom style="double">
        <color auto="1"/>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43">
    <xf numFmtId="0" fontId="0" fillId="0" borderId="0" xfId="0"/>
    <xf numFmtId="0" fontId="0" fillId="0" borderId="0" xfId="0" applyAlignment="1">
      <alignment horizontal="centerContinuous"/>
    </xf>
    <xf numFmtId="164" fontId="0" fillId="0" borderId="0" xfId="1" applyNumberFormat="1" applyFont="1"/>
    <xf numFmtId="164" fontId="0" fillId="0" borderId="10" xfId="1" applyNumberFormat="1" applyFont="1" applyBorder="1"/>
    <xf numFmtId="0" fontId="16" fillId="33" borderId="11" xfId="0" applyFont="1" applyFill="1" applyBorder="1"/>
    <xf numFmtId="0" fontId="16" fillId="33" borderId="11" xfId="0" applyFont="1" applyFill="1" applyBorder="1" applyAlignment="1">
      <alignment horizontal="center"/>
    </xf>
    <xf numFmtId="0" fontId="0" fillId="0" borderId="0" xfId="0" applyAlignment="1">
      <alignment horizontal="left" indent="1"/>
    </xf>
    <xf numFmtId="0" fontId="18" fillId="33" borderId="11" xfId="0" applyFont="1" applyFill="1" applyBorder="1"/>
    <xf numFmtId="164" fontId="0" fillId="0" borderId="0" xfId="1" applyNumberFormat="1" applyFont="1" applyBorder="1"/>
    <xf numFmtId="164" fontId="0" fillId="33" borderId="11" xfId="1" applyNumberFormat="1" applyFont="1" applyFill="1" applyBorder="1"/>
    <xf numFmtId="0" fontId="18" fillId="0" borderId="0" xfId="0" applyFont="1" applyAlignment="1">
      <alignment horizontal="centerContinuous"/>
    </xf>
    <xf numFmtId="0" fontId="0" fillId="0" borderId="0" xfId="0" applyAlignment="1">
      <alignment horizontal="left" indent="2"/>
    </xf>
    <xf numFmtId="0" fontId="19" fillId="0" borderId="0" xfId="0" applyFont="1"/>
    <xf numFmtId="164" fontId="19" fillId="0" borderId="0" xfId="1" applyNumberFormat="1" applyFont="1"/>
    <xf numFmtId="164" fontId="19" fillId="0" borderId="13" xfId="1" applyNumberFormat="1" applyFont="1" applyBorder="1"/>
    <xf numFmtId="164" fontId="19" fillId="0" borderId="12" xfId="1" applyNumberFormat="1" applyFont="1" applyBorder="1"/>
    <xf numFmtId="165" fontId="16" fillId="33" borderId="11" xfId="0" applyNumberFormat="1" applyFont="1" applyFill="1" applyBorder="1" applyAlignment="1">
      <alignment horizontal="center"/>
    </xf>
    <xf numFmtId="10" fontId="0" fillId="0" borderId="0" xfId="0" applyNumberFormat="1"/>
    <xf numFmtId="164" fontId="0" fillId="0" borderId="0" xfId="0" applyNumberFormat="1"/>
    <xf numFmtId="0" fontId="0" fillId="0" borderId="0" xfId="0" applyFill="1" applyBorder="1" applyAlignment="1"/>
    <xf numFmtId="0" fontId="0" fillId="0" borderId="15" xfId="0" applyFill="1" applyBorder="1" applyAlignment="1"/>
    <xf numFmtId="0" fontId="0" fillId="0" borderId="16" xfId="0" applyFill="1" applyBorder="1" applyAlignment="1"/>
    <xf numFmtId="0" fontId="20" fillId="0" borderId="17" xfId="0" applyFont="1" applyFill="1" applyBorder="1" applyAlignment="1">
      <alignment horizontal="center"/>
    </xf>
    <xf numFmtId="0" fontId="20" fillId="0" borderId="17" xfId="0" applyFont="1" applyFill="1" applyBorder="1" applyAlignment="1">
      <alignment horizontal="centerContinuous"/>
    </xf>
    <xf numFmtId="10" fontId="0" fillId="0" borderId="0" xfId="43" applyNumberFormat="1" applyFont="1" applyFill="1" applyBorder="1" applyAlignment="1"/>
    <xf numFmtId="43" fontId="0" fillId="0" borderId="0" xfId="1" applyFont="1" applyFill="1" applyBorder="1" applyAlignment="1"/>
    <xf numFmtId="43" fontId="0" fillId="0" borderId="15" xfId="1" applyFont="1" applyFill="1" applyBorder="1" applyAlignment="1"/>
    <xf numFmtId="10" fontId="0" fillId="0" borderId="0" xfId="43" applyNumberFormat="1" applyFont="1"/>
    <xf numFmtId="164" fontId="0" fillId="0" borderId="15" xfId="0" applyNumberFormat="1" applyFill="1" applyBorder="1" applyAlignment="1"/>
    <xf numFmtId="0" fontId="23" fillId="34" borderId="10" xfId="0" applyFont="1" applyFill="1" applyBorder="1" applyAlignment="1">
      <alignment horizontal="left"/>
    </xf>
    <xf numFmtId="0" fontId="23" fillId="34" borderId="14" xfId="0" applyFont="1" applyFill="1" applyBorder="1" applyAlignment="1">
      <alignment horizontal="left"/>
    </xf>
    <xf numFmtId="0" fontId="24" fillId="35" borderId="0" xfId="0" applyFont="1" applyFill="1" applyBorder="1" applyAlignment="1">
      <alignment horizontal="left"/>
    </xf>
    <xf numFmtId="0" fontId="25" fillId="35" borderId="16" xfId="0" applyFont="1" applyFill="1" applyBorder="1" applyAlignment="1">
      <alignment horizontal="left"/>
    </xf>
    <xf numFmtId="0" fontId="24" fillId="35" borderId="15" xfId="0" applyFont="1" applyFill="1" applyBorder="1" applyAlignment="1">
      <alignment horizontal="left"/>
    </xf>
    <xf numFmtId="0" fontId="26" fillId="34" borderId="14" xfId="0" applyFont="1" applyFill="1" applyBorder="1" applyAlignment="1">
      <alignment horizontal="right"/>
    </xf>
    <xf numFmtId="0" fontId="26" fillId="34" borderId="10" xfId="0" applyFont="1" applyFill="1" applyBorder="1" applyAlignment="1">
      <alignment horizontal="right"/>
    </xf>
    <xf numFmtId="164" fontId="0" fillId="36" borderId="0" xfId="0" applyNumberFormat="1" applyFill="1" applyBorder="1" applyAlignment="1"/>
    <xf numFmtId="0" fontId="27" fillId="0" borderId="0" xfId="0" applyFont="1" applyFill="1" applyBorder="1" applyAlignment="1">
      <alignment vertical="top" wrapText="1"/>
    </xf>
    <xf numFmtId="17" fontId="0" fillId="0" borderId="0" xfId="0" applyNumberFormat="1"/>
    <xf numFmtId="0" fontId="16" fillId="0" borderId="0" xfId="0" applyFont="1" applyAlignment="1">
      <alignment horizontal="center"/>
    </xf>
    <xf numFmtId="49" fontId="28" fillId="0" borderId="0" xfId="0" applyNumberFormat="1" applyFont="1" applyAlignment="1">
      <alignment horizontal="center"/>
    </xf>
    <xf numFmtId="166" fontId="0" fillId="0" borderId="0" xfId="1" applyNumberFormat="1" applyFont="1" applyFill="1" applyBorder="1" applyAlignment="1"/>
    <xf numFmtId="166" fontId="0" fillId="0" borderId="15" xfId="1" applyNumberFormat="1" applyFont="1" applyFill="1" applyBorder="1" applyAlignme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vs Sales</a:t>
            </a:r>
          </a:p>
          <a:p>
            <a:pPr>
              <a:defRPr/>
            </a:pPr>
            <a:r>
              <a:rPr lang="en-US"/>
              <a:t>2009</a:t>
            </a:r>
            <a:r>
              <a:rPr lang="en-US" baseline="0"/>
              <a:t> to 2013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'Cash vs Sales'!$C$1</c:f>
              <c:strCache>
                <c:ptCount val="1"/>
                <c:pt idx="0">
                  <c:v>Cash</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5.0313867016622923E-2"/>
                  <c:y val="-0.1086676144648585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'Cash vs Sales'!$B$2:$B$6</c:f>
              <c:numCache>
                <c:formatCode>_(* #,##0_);_(* \(#,##0\);_(* "-"??_);_(@_)</c:formatCode>
                <c:ptCount val="5"/>
                <c:pt idx="0">
                  <c:v>84167</c:v>
                </c:pt>
                <c:pt idx="1">
                  <c:v>83680</c:v>
                </c:pt>
                <c:pt idx="2">
                  <c:v>82559</c:v>
                </c:pt>
                <c:pt idx="3">
                  <c:v>78938</c:v>
                </c:pt>
                <c:pt idx="4">
                  <c:v>79029</c:v>
                </c:pt>
              </c:numCache>
            </c:numRef>
          </c:xVal>
          <c:yVal>
            <c:numRef>
              <c:f>'Cash vs Sales'!$C$2:$C$6</c:f>
              <c:numCache>
                <c:formatCode>_(* #,##0_);_(* \(#,##0\);_(* "-"??_);_(@_)</c:formatCode>
                <c:ptCount val="5"/>
                <c:pt idx="0">
                  <c:v>5947</c:v>
                </c:pt>
                <c:pt idx="1">
                  <c:v>4436</c:v>
                </c:pt>
                <c:pt idx="2">
                  <c:v>2768</c:v>
                </c:pt>
                <c:pt idx="3">
                  <c:v>2879</c:v>
                </c:pt>
                <c:pt idx="4">
                  <c:v>4781</c:v>
                </c:pt>
              </c:numCache>
            </c:numRef>
          </c:yVal>
          <c:smooth val="0"/>
        </c:ser>
        <c:dLbls>
          <c:showLegendKey val="0"/>
          <c:showVal val="0"/>
          <c:showCatName val="0"/>
          <c:showSerName val="0"/>
          <c:showPercent val="0"/>
          <c:showBubbleSize val="0"/>
        </c:dLbls>
        <c:axId val="858099824"/>
        <c:axId val="858097648"/>
      </c:scatterChart>
      <c:valAx>
        <c:axId val="858099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097648"/>
        <c:crosses val="autoZero"/>
        <c:crossBetween val="midCat"/>
      </c:valAx>
      <c:valAx>
        <c:axId val="858097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Cash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099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Characteristic Line for 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'Problem 3'!$D$1</c:f>
              <c:strCache>
                <c:ptCount val="1"/>
                <c:pt idx="0">
                  <c:v>CY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tx1"/>
                </a:solidFill>
                <a:prstDash val="sysDot"/>
              </a:ln>
              <a:effectLst/>
            </c:spPr>
            <c:trendlineType val="linear"/>
            <c:dispRSqr val="1"/>
            <c:dispEq val="1"/>
            <c:trendlineLbl>
              <c:layout>
                <c:manualLayout>
                  <c:x val="1.3277777777777777E-2"/>
                  <c:y val="-0.2521438466025079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'Problem 3'!$B$2:$B$62</c:f>
              <c:numCache>
                <c:formatCode>0.00%</c:formatCode>
                <c:ptCount val="61"/>
                <c:pt idx="0">
                  <c:v>-0.1059327</c:v>
                </c:pt>
                <c:pt idx="1">
                  <c:v>8.7373100000000009E-2</c:v>
                </c:pt>
                <c:pt idx="2">
                  <c:v>9.5444000000000001E-2</c:v>
                </c:pt>
                <c:pt idx="3">
                  <c:v>5.5704200000000002E-2</c:v>
                </c:pt>
                <c:pt idx="4">
                  <c:v>2.0888E-3</c:v>
                </c:pt>
                <c:pt idx="5">
                  <c:v>7.540079999999999E-2</c:v>
                </c:pt>
                <c:pt idx="6">
                  <c:v>3.5958000000000004E-2</c:v>
                </c:pt>
                <c:pt idx="7">
                  <c:v>3.7055900000000003E-2</c:v>
                </c:pt>
                <c:pt idx="8">
                  <c:v>-1.8584E-2</c:v>
                </c:pt>
                <c:pt idx="9">
                  <c:v>5.9772699999999998E-2</c:v>
                </c:pt>
                <c:pt idx="10">
                  <c:v>1.94468E-2</c:v>
                </c:pt>
                <c:pt idx="11">
                  <c:v>-3.5959500000000005E-2</c:v>
                </c:pt>
                <c:pt idx="12">
                  <c:v>3.08422E-2</c:v>
                </c:pt>
                <c:pt idx="13">
                  <c:v>6.00575E-2</c:v>
                </c:pt>
                <c:pt idx="14">
                  <c:v>1.5744400000000002E-2</c:v>
                </c:pt>
                <c:pt idx="15">
                  <c:v>-7.9707800000000009E-2</c:v>
                </c:pt>
                <c:pt idx="16">
                  <c:v>-5.2391600000000003E-2</c:v>
                </c:pt>
                <c:pt idx="17">
                  <c:v>6.9883600000000004E-2</c:v>
                </c:pt>
                <c:pt idx="18">
                  <c:v>-4.4996799999999997E-2</c:v>
                </c:pt>
                <c:pt idx="19">
                  <c:v>8.8859199999999999E-2</c:v>
                </c:pt>
                <c:pt idx="20">
                  <c:v>3.7909600000000002E-2</c:v>
                </c:pt>
                <c:pt idx="21">
                  <c:v>1.036E-4</c:v>
                </c:pt>
                <c:pt idx="22">
                  <c:v>6.6525299999999996E-2</c:v>
                </c:pt>
                <c:pt idx="23">
                  <c:v>2.3671399999999999E-2</c:v>
                </c:pt>
                <c:pt idx="24">
                  <c:v>3.4133499999999997E-2</c:v>
                </c:pt>
                <c:pt idx="25">
                  <c:v>4.617E-4</c:v>
                </c:pt>
                <c:pt idx="26">
                  <c:v>2.9523000000000001E-2</c:v>
                </c:pt>
                <c:pt idx="27">
                  <c:v>-1.1376900000000001E-2</c:v>
                </c:pt>
                <c:pt idx="28">
                  <c:v>-1.6536599999999999E-2</c:v>
                </c:pt>
                <c:pt idx="29">
                  <c:v>-2.0374099999999999E-2</c:v>
                </c:pt>
                <c:pt idx="30">
                  <c:v>-5.43726E-2</c:v>
                </c:pt>
                <c:pt idx="31">
                  <c:v>-7.0294999999999996E-2</c:v>
                </c:pt>
                <c:pt idx="32">
                  <c:v>0.108948</c:v>
                </c:pt>
                <c:pt idx="33">
                  <c:v>-2.2722000000000003E-3</c:v>
                </c:pt>
                <c:pt idx="34">
                  <c:v>1.02924E-2</c:v>
                </c:pt>
                <c:pt idx="35">
                  <c:v>4.4685599999999999E-2</c:v>
                </c:pt>
                <c:pt idx="36">
                  <c:v>4.3035799999999999E-2</c:v>
                </c:pt>
                <c:pt idx="37">
                  <c:v>3.2705899999999996E-2</c:v>
                </c:pt>
                <c:pt idx="38">
                  <c:v>-6.3434999999999993E-3</c:v>
                </c:pt>
                <c:pt idx="39">
                  <c:v>-5.9987899999999997E-2</c:v>
                </c:pt>
                <c:pt idx="40">
                  <c:v>4.0982399999999995E-2</c:v>
                </c:pt>
                <c:pt idx="41">
                  <c:v>1.38008E-2</c:v>
                </c:pt>
                <c:pt idx="42">
                  <c:v>2.2378100000000001E-2</c:v>
                </c:pt>
                <c:pt idx="43">
                  <c:v>2.5577800000000001E-2</c:v>
                </c:pt>
                <c:pt idx="44">
                  <c:v>-1.8497200000000002E-2</c:v>
                </c:pt>
                <c:pt idx="45">
                  <c:v>5.6457E-3</c:v>
                </c:pt>
                <c:pt idx="46">
                  <c:v>9.0206000000000001E-3</c:v>
                </c:pt>
                <c:pt idx="47">
                  <c:v>5.1696600000000002E-2</c:v>
                </c:pt>
                <c:pt idx="48">
                  <c:v>1.3493999999999999E-2</c:v>
                </c:pt>
                <c:pt idx="49">
                  <c:v>3.7293800000000002E-2</c:v>
                </c:pt>
                <c:pt idx="50">
                  <c:v>1.91384E-2</c:v>
                </c:pt>
                <c:pt idx="51">
                  <c:v>2.32838E-2</c:v>
                </c:pt>
                <c:pt idx="52">
                  <c:v>-1.33928E-2</c:v>
                </c:pt>
                <c:pt idx="53">
                  <c:v>5.0729200000000002E-2</c:v>
                </c:pt>
                <c:pt idx="54">
                  <c:v>-2.8890600000000002E-2</c:v>
                </c:pt>
                <c:pt idx="55">
                  <c:v>3.1069100000000002E-2</c:v>
                </c:pt>
                <c:pt idx="56">
                  <c:v>4.5837799999999998E-2</c:v>
                </c:pt>
                <c:pt idx="57">
                  <c:v>3.0313500000000004E-2</c:v>
                </c:pt>
                <c:pt idx="58">
                  <c:v>2.5194200000000003E-2</c:v>
                </c:pt>
                <c:pt idx="59">
                  <c:v>-3.45952E-2</c:v>
                </c:pt>
                <c:pt idx="60">
                  <c:v>4.5521200000000005E-2</c:v>
                </c:pt>
              </c:numCache>
            </c:numRef>
          </c:xVal>
          <c:yVal>
            <c:numRef>
              <c:f>'Problem 3'!$D$2:$D$62</c:f>
              <c:numCache>
                <c:formatCode>0.00%</c:formatCode>
                <c:ptCount val="61"/>
                <c:pt idx="0">
                  <c:v>0.23281600000000002</c:v>
                </c:pt>
                <c:pt idx="1">
                  <c:v>0.21762589999999998</c:v>
                </c:pt>
                <c:pt idx="2">
                  <c:v>0.17134419999999997</c:v>
                </c:pt>
                <c:pt idx="3">
                  <c:v>8.4489300000000003E-2</c:v>
                </c:pt>
                <c:pt idx="4">
                  <c:v>6.9767400000000007E-2</c:v>
                </c:pt>
                <c:pt idx="5">
                  <c:v>0.15434780000000001</c:v>
                </c:pt>
                <c:pt idx="6">
                  <c:v>-4.7080999999999998E-2</c:v>
                </c:pt>
                <c:pt idx="7">
                  <c:v>2.0750999999999999E-2</c:v>
                </c:pt>
                <c:pt idx="8">
                  <c:v>-0.18393029999999999</c:v>
                </c:pt>
                <c:pt idx="9">
                  <c:v>0.1352313</c:v>
                </c:pt>
                <c:pt idx="10">
                  <c:v>0.10344829999999999</c:v>
                </c:pt>
                <c:pt idx="11">
                  <c:v>-4.8295500000000005E-2</c:v>
                </c:pt>
                <c:pt idx="12">
                  <c:v>0.17711440000000001</c:v>
                </c:pt>
                <c:pt idx="13">
                  <c:v>-2.5359300000000001E-2</c:v>
                </c:pt>
                <c:pt idx="14">
                  <c:v>0.11708589999999999</c:v>
                </c:pt>
                <c:pt idx="15">
                  <c:v>-0.1156832</c:v>
                </c:pt>
                <c:pt idx="16">
                  <c:v>-0.11852499999999999</c:v>
                </c:pt>
                <c:pt idx="17">
                  <c:v>5.5776899999999997E-2</c:v>
                </c:pt>
                <c:pt idx="18">
                  <c:v>-1.8867999999999999E-3</c:v>
                </c:pt>
                <c:pt idx="19">
                  <c:v>0.18903590000000001</c:v>
                </c:pt>
                <c:pt idx="20">
                  <c:v>0.12082670000000001</c:v>
                </c:pt>
                <c:pt idx="21">
                  <c:v>0.1113475</c:v>
                </c:pt>
                <c:pt idx="22">
                  <c:v>0.18570519999999999</c:v>
                </c:pt>
                <c:pt idx="23">
                  <c:v>0.16523140000000003</c:v>
                </c:pt>
                <c:pt idx="24">
                  <c:v>-3.1870700000000002E-2</c:v>
                </c:pt>
                <c:pt idx="25">
                  <c:v>-7.5381699999999996E-2</c:v>
                </c:pt>
                <c:pt idx="26">
                  <c:v>0.122807</c:v>
                </c:pt>
                <c:pt idx="27">
                  <c:v>7.6286800000000002E-2</c:v>
                </c:pt>
                <c:pt idx="28">
                  <c:v>-9.3509800000000004E-2</c:v>
                </c:pt>
                <c:pt idx="29">
                  <c:v>-2.6490100000000003E-2</c:v>
                </c:pt>
                <c:pt idx="30">
                  <c:v>-0.23032070000000002</c:v>
                </c:pt>
                <c:pt idx="31">
                  <c:v>-5.4924199999999999E-2</c:v>
                </c:pt>
                <c:pt idx="32">
                  <c:v>0.28256510000000001</c:v>
                </c:pt>
                <c:pt idx="33">
                  <c:v>-2.0931000000000001E-3</c:v>
                </c:pt>
                <c:pt idx="34">
                  <c:v>-0.11431570000000001</c:v>
                </c:pt>
                <c:pt idx="35">
                  <c:v>2.33866E-2</c:v>
                </c:pt>
                <c:pt idx="36">
                  <c:v>3.1985999999999998E-3</c:v>
                </c:pt>
                <c:pt idx="37">
                  <c:v>-8.7536199999999995E-2</c:v>
                </c:pt>
                <c:pt idx="38">
                  <c:v>-7.6775000000000003E-3</c:v>
                </c:pt>
                <c:pt idx="39">
                  <c:v>-0.14958090000000002</c:v>
                </c:pt>
                <c:pt idx="40">
                  <c:v>1.06141E-2</c:v>
                </c:pt>
                <c:pt idx="41">
                  <c:v>-0.19137670000000001</c:v>
                </c:pt>
                <c:pt idx="42">
                  <c:v>8.6061700000000005E-2</c:v>
                </c:pt>
                <c:pt idx="43">
                  <c:v>-6.8475499999999995E-2</c:v>
                </c:pt>
                <c:pt idx="44">
                  <c:v>-7.4264400000000008E-2</c:v>
                </c:pt>
                <c:pt idx="45">
                  <c:v>2.4218000000000003E-2</c:v>
                </c:pt>
                <c:pt idx="46">
                  <c:v>7.8817700000000004E-2</c:v>
                </c:pt>
                <c:pt idx="47">
                  <c:v>-5.2583000000000005E-2</c:v>
                </c:pt>
                <c:pt idx="48">
                  <c:v>2.5316499999999999E-2</c:v>
                </c:pt>
                <c:pt idx="49">
                  <c:v>5.7929700000000001E-2</c:v>
                </c:pt>
                <c:pt idx="50">
                  <c:v>-8.5222099999999995E-2</c:v>
                </c:pt>
                <c:pt idx="51">
                  <c:v>0.1144698</c:v>
                </c:pt>
                <c:pt idx="52">
                  <c:v>-3.6015999999999999E-2</c:v>
                </c:pt>
                <c:pt idx="53">
                  <c:v>0.18965520000000002</c:v>
                </c:pt>
                <c:pt idx="54">
                  <c:v>-0.1132002</c:v>
                </c:pt>
                <c:pt idx="55">
                  <c:v>-0.16475269999999997</c:v>
                </c:pt>
                <c:pt idx="56">
                  <c:v>-7.4905999999999992E-3</c:v>
                </c:pt>
                <c:pt idx="57">
                  <c:v>4.4743899999999996E-2</c:v>
                </c:pt>
                <c:pt idx="58">
                  <c:v>9.4943200000000005E-2</c:v>
                </c:pt>
                <c:pt idx="59">
                  <c:v>-4.3809500000000001E-2</c:v>
                </c:pt>
                <c:pt idx="60">
                  <c:v>-2.49004E-2</c:v>
                </c:pt>
              </c:numCache>
            </c:numRef>
          </c:yVal>
          <c:smooth val="0"/>
        </c:ser>
        <c:dLbls>
          <c:showLegendKey val="0"/>
          <c:showVal val="0"/>
          <c:showCatName val="0"/>
          <c:showSerName val="0"/>
          <c:showPercent val="0"/>
          <c:showBubbleSize val="0"/>
        </c:dLbls>
        <c:axId val="858106896"/>
        <c:axId val="858111248"/>
      </c:scatterChart>
      <c:valAx>
        <c:axId val="858106896"/>
        <c:scaling>
          <c:orientation val="minMax"/>
        </c:scaling>
        <c:delete val="0"/>
        <c:axPos val="b"/>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111248"/>
        <c:crosses val="autoZero"/>
        <c:crossBetween val="midCat"/>
      </c:valAx>
      <c:valAx>
        <c:axId val="858111248"/>
        <c:scaling>
          <c:orientation val="minMax"/>
        </c:scaling>
        <c:delete val="0"/>
        <c:axPos val="l"/>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106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Characteristic Line for FCNTX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'Problem 3'!$D$1</c:f>
              <c:strCache>
                <c:ptCount val="1"/>
                <c:pt idx="0">
                  <c:v>CY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tx1"/>
                </a:solidFill>
                <a:prstDash val="sysDot"/>
              </a:ln>
              <a:effectLst/>
            </c:spPr>
            <c:trendlineType val="linear"/>
            <c:dispRSqr val="1"/>
            <c:dispEq val="1"/>
            <c:trendlineLbl>
              <c:layout>
                <c:manualLayout>
                  <c:x val="1.5291776027996501E-2"/>
                  <c:y val="-9.706620005832605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'Problem 3'!$B$2:$B$62</c:f>
              <c:numCache>
                <c:formatCode>0.00%</c:formatCode>
                <c:ptCount val="61"/>
                <c:pt idx="0">
                  <c:v>-0.1059327</c:v>
                </c:pt>
                <c:pt idx="1">
                  <c:v>8.7373100000000009E-2</c:v>
                </c:pt>
                <c:pt idx="2">
                  <c:v>9.5444000000000001E-2</c:v>
                </c:pt>
                <c:pt idx="3">
                  <c:v>5.5704200000000002E-2</c:v>
                </c:pt>
                <c:pt idx="4">
                  <c:v>2.0888E-3</c:v>
                </c:pt>
                <c:pt idx="5">
                  <c:v>7.540079999999999E-2</c:v>
                </c:pt>
                <c:pt idx="6">
                  <c:v>3.5958000000000004E-2</c:v>
                </c:pt>
                <c:pt idx="7">
                  <c:v>3.7055900000000003E-2</c:v>
                </c:pt>
                <c:pt idx="8">
                  <c:v>-1.8584E-2</c:v>
                </c:pt>
                <c:pt idx="9">
                  <c:v>5.9772699999999998E-2</c:v>
                </c:pt>
                <c:pt idx="10">
                  <c:v>1.94468E-2</c:v>
                </c:pt>
                <c:pt idx="11">
                  <c:v>-3.5959500000000005E-2</c:v>
                </c:pt>
                <c:pt idx="12">
                  <c:v>3.08422E-2</c:v>
                </c:pt>
                <c:pt idx="13">
                  <c:v>6.00575E-2</c:v>
                </c:pt>
                <c:pt idx="14">
                  <c:v>1.5744400000000002E-2</c:v>
                </c:pt>
                <c:pt idx="15">
                  <c:v>-7.9707800000000009E-2</c:v>
                </c:pt>
                <c:pt idx="16">
                  <c:v>-5.2391600000000003E-2</c:v>
                </c:pt>
                <c:pt idx="17">
                  <c:v>6.9883600000000004E-2</c:v>
                </c:pt>
                <c:pt idx="18">
                  <c:v>-4.4996799999999997E-2</c:v>
                </c:pt>
                <c:pt idx="19">
                  <c:v>8.8859199999999999E-2</c:v>
                </c:pt>
                <c:pt idx="20">
                  <c:v>3.7909600000000002E-2</c:v>
                </c:pt>
                <c:pt idx="21">
                  <c:v>1.036E-4</c:v>
                </c:pt>
                <c:pt idx="22">
                  <c:v>6.6525299999999996E-2</c:v>
                </c:pt>
                <c:pt idx="23">
                  <c:v>2.3671399999999999E-2</c:v>
                </c:pt>
                <c:pt idx="24">
                  <c:v>3.4133499999999997E-2</c:v>
                </c:pt>
                <c:pt idx="25">
                  <c:v>4.617E-4</c:v>
                </c:pt>
                <c:pt idx="26">
                  <c:v>2.9523000000000001E-2</c:v>
                </c:pt>
                <c:pt idx="27">
                  <c:v>-1.1376900000000001E-2</c:v>
                </c:pt>
                <c:pt idx="28">
                  <c:v>-1.6536599999999999E-2</c:v>
                </c:pt>
                <c:pt idx="29">
                  <c:v>-2.0374099999999999E-2</c:v>
                </c:pt>
                <c:pt idx="30">
                  <c:v>-5.43726E-2</c:v>
                </c:pt>
                <c:pt idx="31">
                  <c:v>-7.0294999999999996E-2</c:v>
                </c:pt>
                <c:pt idx="32">
                  <c:v>0.108948</c:v>
                </c:pt>
                <c:pt idx="33">
                  <c:v>-2.2722000000000003E-3</c:v>
                </c:pt>
                <c:pt idx="34">
                  <c:v>1.02924E-2</c:v>
                </c:pt>
                <c:pt idx="35">
                  <c:v>4.4685599999999999E-2</c:v>
                </c:pt>
                <c:pt idx="36">
                  <c:v>4.3035799999999999E-2</c:v>
                </c:pt>
                <c:pt idx="37">
                  <c:v>3.2705899999999996E-2</c:v>
                </c:pt>
                <c:pt idx="38">
                  <c:v>-6.3434999999999993E-3</c:v>
                </c:pt>
                <c:pt idx="39">
                  <c:v>-5.9987899999999997E-2</c:v>
                </c:pt>
                <c:pt idx="40">
                  <c:v>4.0982399999999995E-2</c:v>
                </c:pt>
                <c:pt idx="41">
                  <c:v>1.38008E-2</c:v>
                </c:pt>
                <c:pt idx="42">
                  <c:v>2.2378100000000001E-2</c:v>
                </c:pt>
                <c:pt idx="43">
                  <c:v>2.5577800000000001E-2</c:v>
                </c:pt>
                <c:pt idx="44">
                  <c:v>-1.8497200000000002E-2</c:v>
                </c:pt>
                <c:pt idx="45">
                  <c:v>5.6457E-3</c:v>
                </c:pt>
                <c:pt idx="46">
                  <c:v>9.0206000000000001E-3</c:v>
                </c:pt>
                <c:pt idx="47">
                  <c:v>5.1696600000000002E-2</c:v>
                </c:pt>
                <c:pt idx="48">
                  <c:v>1.3493999999999999E-2</c:v>
                </c:pt>
                <c:pt idx="49">
                  <c:v>3.7293800000000002E-2</c:v>
                </c:pt>
                <c:pt idx="50">
                  <c:v>1.91384E-2</c:v>
                </c:pt>
                <c:pt idx="51">
                  <c:v>2.32838E-2</c:v>
                </c:pt>
                <c:pt idx="52">
                  <c:v>-1.33928E-2</c:v>
                </c:pt>
                <c:pt idx="53">
                  <c:v>5.0729200000000002E-2</c:v>
                </c:pt>
                <c:pt idx="54">
                  <c:v>-2.8890600000000002E-2</c:v>
                </c:pt>
                <c:pt idx="55">
                  <c:v>3.1069100000000002E-2</c:v>
                </c:pt>
                <c:pt idx="56">
                  <c:v>4.5837799999999998E-2</c:v>
                </c:pt>
                <c:pt idx="57">
                  <c:v>3.0313500000000004E-2</c:v>
                </c:pt>
                <c:pt idx="58">
                  <c:v>2.5194200000000003E-2</c:v>
                </c:pt>
                <c:pt idx="59">
                  <c:v>-3.45952E-2</c:v>
                </c:pt>
                <c:pt idx="60">
                  <c:v>4.5521200000000005E-2</c:v>
                </c:pt>
              </c:numCache>
            </c:numRef>
          </c:xVal>
          <c:yVal>
            <c:numRef>
              <c:f>'Problem 3'!$C$2:$C$62</c:f>
              <c:numCache>
                <c:formatCode>0.00%</c:formatCode>
                <c:ptCount val="61"/>
                <c:pt idx="0">
                  <c:v>-7.2978799999999996E-2</c:v>
                </c:pt>
                <c:pt idx="1">
                  <c:v>6.9749800000000001E-2</c:v>
                </c:pt>
                <c:pt idx="2">
                  <c:v>6.2367100000000002E-2</c:v>
                </c:pt>
                <c:pt idx="3">
                  <c:v>6.2930799999999995E-2</c:v>
                </c:pt>
                <c:pt idx="4">
                  <c:v>2.0920000000000002E-4</c:v>
                </c:pt>
                <c:pt idx="5">
                  <c:v>6.0238399999999998E-2</c:v>
                </c:pt>
                <c:pt idx="6">
                  <c:v>1.7755E-2</c:v>
                </c:pt>
                <c:pt idx="7">
                  <c:v>5.5630899999999997E-2</c:v>
                </c:pt>
                <c:pt idx="8">
                  <c:v>-1.15681E-2</c:v>
                </c:pt>
                <c:pt idx="9">
                  <c:v>5.4802200000000002E-2</c:v>
                </c:pt>
                <c:pt idx="10">
                  <c:v>2.9710200000000003E-2</c:v>
                </c:pt>
                <c:pt idx="11">
                  <c:v>-4.5813300000000001E-2</c:v>
                </c:pt>
                <c:pt idx="12">
                  <c:v>2.8474300000000001E-2</c:v>
                </c:pt>
                <c:pt idx="13">
                  <c:v>5.56918E-2</c:v>
                </c:pt>
                <c:pt idx="14">
                  <c:v>1.6589300000000001E-2</c:v>
                </c:pt>
                <c:pt idx="15">
                  <c:v>-6.5763699999999994E-2</c:v>
                </c:pt>
                <c:pt idx="16">
                  <c:v>-3.24891E-2</c:v>
                </c:pt>
                <c:pt idx="17">
                  <c:v>4.8925799999999998E-2</c:v>
                </c:pt>
                <c:pt idx="18">
                  <c:v>-2.8227199999999997E-2</c:v>
                </c:pt>
                <c:pt idx="19">
                  <c:v>0.1009564</c:v>
                </c:pt>
                <c:pt idx="20">
                  <c:v>4.1505799999999995E-2</c:v>
                </c:pt>
                <c:pt idx="21">
                  <c:v>1.09669E-2</c:v>
                </c:pt>
                <c:pt idx="22">
                  <c:v>3.9499100000000002E-2</c:v>
                </c:pt>
                <c:pt idx="23">
                  <c:v>5.9058000000000001E-3</c:v>
                </c:pt>
                <c:pt idx="24">
                  <c:v>4.11908E-2</c:v>
                </c:pt>
                <c:pt idx="25">
                  <c:v>1.9759999999999999E-3</c:v>
                </c:pt>
                <c:pt idx="26">
                  <c:v>2.7046100000000003E-2</c:v>
                </c:pt>
                <c:pt idx="27">
                  <c:v>-1.6047199999999998E-2</c:v>
                </c:pt>
                <c:pt idx="28">
                  <c:v>-1.5751299999999999E-2</c:v>
                </c:pt>
                <c:pt idx="29">
                  <c:v>3.8238E-3</c:v>
                </c:pt>
                <c:pt idx="30">
                  <c:v>-4.9097099999999998E-2</c:v>
                </c:pt>
                <c:pt idx="31">
                  <c:v>-7.4332300000000004E-2</c:v>
                </c:pt>
                <c:pt idx="32">
                  <c:v>0.1019394</c:v>
                </c:pt>
                <c:pt idx="33">
                  <c:v>-6.6908999999999996E-3</c:v>
                </c:pt>
                <c:pt idx="34">
                  <c:v>-1.0772299999999999E-2</c:v>
                </c:pt>
                <c:pt idx="35">
                  <c:v>5.0259499999999999E-2</c:v>
                </c:pt>
                <c:pt idx="36">
                  <c:v>5.4912500000000003E-2</c:v>
                </c:pt>
                <c:pt idx="37">
                  <c:v>3.7602000000000003E-2</c:v>
                </c:pt>
                <c:pt idx="38">
                  <c:v>-1.1607E-3</c:v>
                </c:pt>
                <c:pt idx="39">
                  <c:v>-5.6165300000000001E-2</c:v>
                </c:pt>
                <c:pt idx="40">
                  <c:v>2.33926E-2</c:v>
                </c:pt>
                <c:pt idx="41">
                  <c:v>8.020300000000001E-3</c:v>
                </c:pt>
                <c:pt idx="42">
                  <c:v>2.4797799999999998E-2</c:v>
                </c:pt>
                <c:pt idx="43">
                  <c:v>3.1055899999999997E-2</c:v>
                </c:pt>
                <c:pt idx="44">
                  <c:v>-3.5893599999999998E-2</c:v>
                </c:pt>
                <c:pt idx="45">
                  <c:v>1.8875299999999998E-2</c:v>
                </c:pt>
                <c:pt idx="46">
                  <c:v>1.8687999999999999E-3</c:v>
                </c:pt>
                <c:pt idx="47">
                  <c:v>3.9061499999999999E-2</c:v>
                </c:pt>
                <c:pt idx="48">
                  <c:v>1.33011E-2</c:v>
                </c:pt>
                <c:pt idx="49">
                  <c:v>3.6945499999999999E-2</c:v>
                </c:pt>
                <c:pt idx="50">
                  <c:v>1.8231600000000001E-2</c:v>
                </c:pt>
                <c:pt idx="51">
                  <c:v>1.9777599999999999E-2</c:v>
                </c:pt>
                <c:pt idx="52">
                  <c:v>-1.7213700000000002E-2</c:v>
                </c:pt>
                <c:pt idx="53">
                  <c:v>5.1728199999999995E-2</c:v>
                </c:pt>
                <c:pt idx="54">
                  <c:v>-1.5210399999999999E-2</c:v>
                </c:pt>
                <c:pt idx="55">
                  <c:v>5.1860200000000002E-2</c:v>
                </c:pt>
                <c:pt idx="56">
                  <c:v>4.8553100000000002E-2</c:v>
                </c:pt>
                <c:pt idx="57">
                  <c:v>2.85189E-2</c:v>
                </c:pt>
                <c:pt idx="58">
                  <c:v>2.4786000000000002E-2</c:v>
                </c:pt>
                <c:pt idx="59">
                  <c:v>-2.23632E-2</c:v>
                </c:pt>
                <c:pt idx="60">
                  <c:v>5.5549299999999996E-2</c:v>
                </c:pt>
              </c:numCache>
            </c:numRef>
          </c:yVal>
          <c:smooth val="0"/>
        </c:ser>
        <c:dLbls>
          <c:showLegendKey val="0"/>
          <c:showVal val="0"/>
          <c:showCatName val="0"/>
          <c:showSerName val="0"/>
          <c:showPercent val="0"/>
          <c:showBubbleSize val="0"/>
        </c:dLbls>
        <c:axId val="858101456"/>
        <c:axId val="858104176"/>
      </c:scatterChart>
      <c:valAx>
        <c:axId val="858101456"/>
        <c:scaling>
          <c:orientation val="minMax"/>
        </c:scaling>
        <c:delete val="0"/>
        <c:axPos val="b"/>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104176"/>
        <c:crosses val="autoZero"/>
        <c:crossBetween val="midCat"/>
      </c:valAx>
      <c:valAx>
        <c:axId val="858104176"/>
        <c:scaling>
          <c:orientation val="minMax"/>
        </c:scaling>
        <c:delete val="0"/>
        <c:axPos val="l"/>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101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44</xdr:row>
      <xdr:rowOff>0</xdr:rowOff>
    </xdr:from>
    <xdr:to>
      <xdr:col>7</xdr:col>
      <xdr:colOff>0</xdr:colOff>
      <xdr:row>47</xdr:row>
      <xdr:rowOff>0</xdr:rowOff>
    </xdr:to>
    <xdr:sp macro="" textlink="">
      <xdr:nvSpPr>
        <xdr:cNvPr id="2" name="TextBox 1"/>
        <xdr:cNvSpPr txBox="1"/>
      </xdr:nvSpPr>
      <xdr:spPr>
        <a:xfrm>
          <a:off x="5762625" y="8353425"/>
          <a:ext cx="30480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Go to File Options and enable iterative calculations</a:t>
          </a:r>
          <a:r>
            <a:rPr lang="en-US" sz="1100" baseline="0"/>
            <a:t> before using this worksheet.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14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19</xdr:row>
      <xdr:rowOff>0</xdr:rowOff>
    </xdr:from>
    <xdr:to>
      <xdr:col>10</xdr:col>
      <xdr:colOff>0</xdr:colOff>
      <xdr:row>25</xdr:row>
      <xdr:rowOff>0</xdr:rowOff>
    </xdr:to>
    <xdr:sp macro="" textlink="">
      <xdr:nvSpPr>
        <xdr:cNvPr id="3" name="TextBox 2"/>
        <xdr:cNvSpPr txBox="1"/>
      </xdr:nvSpPr>
      <xdr:spPr>
        <a:xfrm>
          <a:off x="4400550" y="3629025"/>
          <a:ext cx="32766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Sales is not a statistically significant</a:t>
          </a:r>
          <a:r>
            <a:rPr lang="en-US" sz="1100" baseline="0"/>
            <a:t> predictor of cash levels. We know this because the t-statistic is very low (less than 2), the p-value is greater than 0.05, and the confidence interval includes 0.</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12</xdr:col>
      <xdr:colOff>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12</xdr:col>
      <xdr:colOff>0</xdr:colOff>
      <xdr:row>32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36</xdr:row>
      <xdr:rowOff>0</xdr:rowOff>
    </xdr:from>
    <xdr:to>
      <xdr:col>12</xdr:col>
      <xdr:colOff>0</xdr:colOff>
      <xdr:row>43</xdr:row>
      <xdr:rowOff>0</xdr:rowOff>
    </xdr:to>
    <xdr:sp macro="" textlink="">
      <xdr:nvSpPr>
        <xdr:cNvPr id="5" name="TextBox 4"/>
        <xdr:cNvSpPr txBox="1"/>
      </xdr:nvSpPr>
      <xdr:spPr>
        <a:xfrm>
          <a:off x="5114925" y="6867525"/>
          <a:ext cx="44958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 the S&amp;P</a:t>
          </a:r>
          <a:r>
            <a:rPr lang="en-US" sz="1100" baseline="0"/>
            <a:t> 500 is a statistically significant predictor of the returns for CY (not always the case for individual stocks). This does confirm, of course, the results that we see in the chart of the characteristic line.</a:t>
          </a:r>
        </a:p>
        <a:p>
          <a:endParaRPr lang="en-US" sz="1100" baseline="0"/>
        </a:p>
        <a:p>
          <a:r>
            <a:rPr lang="en-US" sz="1100" baseline="0"/>
            <a:t>However, the R-squared is much lower than that for FCNTX. We can conclude that the concept of beta works best for portfolios, not individual common stocks.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1"/>
  <sheetViews>
    <sheetView tabSelected="1" workbookViewId="0"/>
  </sheetViews>
  <sheetFormatPr defaultRowHeight="15" x14ac:dyDescent="0.25"/>
  <cols>
    <col min="1" max="1" width="41" customWidth="1"/>
    <col min="2" max="2" width="10.42578125" customWidth="1"/>
    <col min="3" max="7" width="10.42578125" bestFit="1" customWidth="1"/>
  </cols>
  <sheetData>
    <row r="1" spans="1:7" x14ac:dyDescent="0.25">
      <c r="A1" s="10" t="s">
        <v>24</v>
      </c>
      <c r="B1" s="1"/>
      <c r="C1" s="1"/>
      <c r="D1" s="1"/>
      <c r="E1" s="1"/>
      <c r="F1" s="1"/>
      <c r="G1" s="1"/>
    </row>
    <row r="2" spans="1:7" x14ac:dyDescent="0.25">
      <c r="A2" s="10" t="s">
        <v>21</v>
      </c>
      <c r="B2" s="1"/>
      <c r="C2" s="1"/>
      <c r="D2" s="1"/>
      <c r="E2" s="1"/>
      <c r="F2" s="1"/>
      <c r="G2" s="1"/>
    </row>
    <row r="3" spans="1:7" ht="15.75" thickBot="1" x14ac:dyDescent="0.3">
      <c r="A3" s="10" t="s">
        <v>25</v>
      </c>
      <c r="B3" s="1"/>
      <c r="C3" s="1"/>
      <c r="D3" s="1"/>
      <c r="E3" s="1"/>
      <c r="F3" s="1"/>
      <c r="G3" s="1"/>
    </row>
    <row r="4" spans="1:7" ht="15.75" thickBot="1" x14ac:dyDescent="0.3">
      <c r="A4" s="5"/>
      <c r="B4" s="16">
        <v>2014</v>
      </c>
      <c r="C4" s="5">
        <v>2013</v>
      </c>
      <c r="D4" s="5">
        <v>2012</v>
      </c>
      <c r="E4" s="5">
        <v>2011</v>
      </c>
      <c r="F4" s="5">
        <v>2010</v>
      </c>
      <c r="G4" s="5">
        <v>2009</v>
      </c>
    </row>
    <row r="5" spans="1:7" x14ac:dyDescent="0.25">
      <c r="A5" t="s">
        <v>1</v>
      </c>
      <c r="B5" s="2">
        <v>85000</v>
      </c>
      <c r="C5" s="2">
        <v>84167</v>
      </c>
      <c r="D5" s="2">
        <v>83680</v>
      </c>
      <c r="E5" s="2">
        <v>82559</v>
      </c>
      <c r="F5" s="2">
        <v>78938</v>
      </c>
      <c r="G5" s="2">
        <v>79029</v>
      </c>
    </row>
    <row r="6" spans="1:7" x14ac:dyDescent="0.25">
      <c r="A6" t="s">
        <v>2</v>
      </c>
      <c r="B6" s="3">
        <f t="array" ref="B6">AVERAGE(C6:G6/$C$5:$G$5)*$B$5</f>
        <v>42109.77340873819</v>
      </c>
      <c r="C6" s="3">
        <v>42428</v>
      </c>
      <c r="D6" s="3">
        <v>42391</v>
      </c>
      <c r="E6" s="3">
        <v>40768</v>
      </c>
      <c r="F6" s="3">
        <v>37919</v>
      </c>
      <c r="G6" s="3">
        <v>38898</v>
      </c>
    </row>
    <row r="7" spans="1:7" x14ac:dyDescent="0.25">
      <c r="A7" s="12" t="s">
        <v>3</v>
      </c>
      <c r="B7" s="13">
        <f>B5-B6</f>
        <v>42890.22659126181</v>
      </c>
      <c r="C7" s="13">
        <v>41739</v>
      </c>
      <c r="D7" s="13">
        <v>41289</v>
      </c>
      <c r="E7" s="13">
        <v>41791</v>
      </c>
      <c r="F7" s="13">
        <v>41019</v>
      </c>
      <c r="G7" s="13">
        <v>40131</v>
      </c>
    </row>
    <row r="8" spans="1:7" x14ac:dyDescent="0.25">
      <c r="A8" t="s">
        <v>4</v>
      </c>
      <c r="B8" s="2">
        <f t="array" ref="B8">AVERAGE(C8:G8/$C$5:$G$5)*$B$5</f>
        <v>26707.011315625401</v>
      </c>
      <c r="C8" s="2">
        <v>26950</v>
      </c>
      <c r="D8" s="2">
        <v>26421</v>
      </c>
      <c r="E8" s="2">
        <v>25973</v>
      </c>
      <c r="F8" s="2">
        <v>24998</v>
      </c>
      <c r="G8" s="2">
        <v>24008</v>
      </c>
    </row>
    <row r="9" spans="1:7" x14ac:dyDescent="0.25">
      <c r="A9" t="s">
        <v>5</v>
      </c>
      <c r="B9" s="3">
        <f t="array" ref="B9">AVERAGE(C9:G9/$C$5:$G$5)*$B$5</f>
        <v>382.38173874524836</v>
      </c>
      <c r="C9" s="3">
        <v>308</v>
      </c>
      <c r="D9" s="3">
        <v>1576</v>
      </c>
      <c r="E9" s="3">
        <v>0</v>
      </c>
      <c r="F9" s="3">
        <v>0</v>
      </c>
      <c r="G9" s="3">
        <v>0</v>
      </c>
    </row>
    <row r="10" spans="1:7" x14ac:dyDescent="0.25">
      <c r="A10" s="12" t="s">
        <v>6</v>
      </c>
      <c r="B10" s="13">
        <f>B7-SUM(B8:B9)</f>
        <v>15800.833536891161</v>
      </c>
      <c r="C10" s="13">
        <v>14481</v>
      </c>
      <c r="D10" s="13">
        <v>13292</v>
      </c>
      <c r="E10" s="13">
        <v>15818</v>
      </c>
      <c r="F10" s="13">
        <v>16021</v>
      </c>
      <c r="G10" s="13">
        <v>16123</v>
      </c>
    </row>
    <row r="11" spans="1:7" x14ac:dyDescent="0.25">
      <c r="A11" t="s">
        <v>7</v>
      </c>
      <c r="B11" s="2">
        <f>C11</f>
        <v>667</v>
      </c>
      <c r="C11" s="2">
        <v>667</v>
      </c>
      <c r="D11" s="2">
        <v>769</v>
      </c>
      <c r="E11" s="2">
        <v>831</v>
      </c>
      <c r="F11" s="2">
        <v>946</v>
      </c>
      <c r="G11" s="2">
        <v>1358</v>
      </c>
    </row>
    <row r="12" spans="1:7" x14ac:dyDescent="0.25">
      <c r="A12" t="s">
        <v>8</v>
      </c>
      <c r="B12" s="3">
        <f>C12</f>
        <v>1029</v>
      </c>
      <c r="C12" s="3">
        <v>1029</v>
      </c>
      <c r="D12" s="3">
        <v>262</v>
      </c>
      <c r="E12" s="3">
        <v>202</v>
      </c>
      <c r="F12" s="3">
        <v>-28</v>
      </c>
      <c r="G12" s="3">
        <v>560</v>
      </c>
    </row>
    <row r="13" spans="1:7" x14ac:dyDescent="0.25">
      <c r="A13" s="12" t="s">
        <v>9</v>
      </c>
      <c r="B13" s="13">
        <f>B10-B11+B12</f>
        <v>16162.833536891161</v>
      </c>
      <c r="C13" s="13">
        <v>14843</v>
      </c>
      <c r="D13" s="13">
        <v>12785</v>
      </c>
      <c r="E13" s="13">
        <v>15189</v>
      </c>
      <c r="F13" s="13">
        <v>15047</v>
      </c>
      <c r="G13" s="13">
        <v>15325</v>
      </c>
    </row>
    <row r="14" spans="1:7" x14ac:dyDescent="0.25">
      <c r="A14" t="s">
        <v>10</v>
      </c>
      <c r="B14" s="3">
        <f>B13*B24</f>
        <v>4079.650689225783</v>
      </c>
      <c r="C14" s="3">
        <v>3441</v>
      </c>
      <c r="D14" s="3">
        <v>3468</v>
      </c>
      <c r="E14" s="3">
        <v>3392</v>
      </c>
      <c r="F14" s="3">
        <v>4101</v>
      </c>
      <c r="G14" s="3">
        <v>4032</v>
      </c>
    </row>
    <row r="15" spans="1:7" x14ac:dyDescent="0.25">
      <c r="A15" t="s">
        <v>11</v>
      </c>
      <c r="B15" s="2">
        <f>B13-B14</f>
        <v>12083.182847665379</v>
      </c>
      <c r="C15" s="2">
        <v>11402</v>
      </c>
      <c r="D15" s="2">
        <v>9317</v>
      </c>
      <c r="E15" s="2">
        <v>11797</v>
      </c>
      <c r="F15" s="2">
        <v>10946</v>
      </c>
      <c r="G15" s="2">
        <v>11293</v>
      </c>
    </row>
    <row r="16" spans="1:7" x14ac:dyDescent="0.25">
      <c r="A16" t="s">
        <v>12</v>
      </c>
      <c r="B16" s="2">
        <f>C16</f>
        <v>0</v>
      </c>
      <c r="C16" s="2">
        <v>0</v>
      </c>
      <c r="D16" s="2">
        <v>1587</v>
      </c>
      <c r="E16" s="2">
        <v>0</v>
      </c>
      <c r="F16" s="2">
        <v>1790</v>
      </c>
      <c r="G16" s="2">
        <v>2143</v>
      </c>
    </row>
    <row r="17" spans="1:7" x14ac:dyDescent="0.25">
      <c r="A17" t="s">
        <v>13</v>
      </c>
      <c r="B17" s="3">
        <v>0</v>
      </c>
      <c r="C17" s="3">
        <v>-90</v>
      </c>
      <c r="D17" s="3">
        <v>-148</v>
      </c>
      <c r="E17" s="3">
        <v>0</v>
      </c>
      <c r="F17" s="3">
        <v>0</v>
      </c>
      <c r="G17" s="3">
        <v>0</v>
      </c>
    </row>
    <row r="18" spans="1:7" ht="15.75" thickBot="1" x14ac:dyDescent="0.3">
      <c r="A18" s="12" t="s">
        <v>14</v>
      </c>
      <c r="B18" s="15">
        <f>SUM(B15:B17)</f>
        <v>12083.182847665379</v>
      </c>
      <c r="C18" s="15">
        <v>11312</v>
      </c>
      <c r="D18" s="15">
        <v>10756</v>
      </c>
      <c r="E18" s="15">
        <v>11797</v>
      </c>
      <c r="F18" s="15">
        <v>12736</v>
      </c>
      <c r="G18" s="15">
        <v>13436</v>
      </c>
    </row>
    <row r="19" spans="1:7" ht="15.75" thickTop="1" x14ac:dyDescent="0.25">
      <c r="B19" s="2"/>
      <c r="C19" s="2"/>
      <c r="D19" s="2"/>
      <c r="E19" s="2"/>
      <c r="F19" s="2"/>
      <c r="G19" s="2"/>
    </row>
    <row r="20" spans="1:7" x14ac:dyDescent="0.25">
      <c r="A20" t="s">
        <v>66</v>
      </c>
      <c r="B20" s="2"/>
      <c r="C20" s="2"/>
      <c r="D20" s="2"/>
      <c r="E20" s="2"/>
      <c r="F20" s="2"/>
      <c r="G20" s="2"/>
    </row>
    <row r="21" spans="1:7" x14ac:dyDescent="0.25">
      <c r="A21" t="s">
        <v>15</v>
      </c>
      <c r="B21" s="2">
        <v>0</v>
      </c>
      <c r="C21" s="2">
        <v>0</v>
      </c>
      <c r="D21" s="2">
        <v>0</v>
      </c>
      <c r="E21" s="2">
        <v>233</v>
      </c>
      <c r="F21" s="2">
        <v>219</v>
      </c>
      <c r="G21" s="2">
        <v>192</v>
      </c>
    </row>
    <row r="22" spans="1:7" x14ac:dyDescent="0.25">
      <c r="A22" t="s">
        <v>16</v>
      </c>
      <c r="B22" s="2">
        <f>B18-B21</f>
        <v>12083.182847665379</v>
      </c>
      <c r="C22" s="2">
        <v>11312</v>
      </c>
      <c r="D22" s="2">
        <v>10756</v>
      </c>
      <c r="E22" s="2">
        <v>11564</v>
      </c>
      <c r="F22" s="2">
        <v>12517</v>
      </c>
      <c r="G22" s="2">
        <v>13244</v>
      </c>
    </row>
    <row r="23" spans="1:7" x14ac:dyDescent="0.25">
      <c r="A23" t="s">
        <v>67</v>
      </c>
      <c r="B23" s="18">
        <f>B22*B25</f>
        <v>6041.5914238326895</v>
      </c>
      <c r="C23" s="2">
        <v>6519</v>
      </c>
      <c r="D23" s="2">
        <v>6139</v>
      </c>
      <c r="E23" s="2">
        <v>5767</v>
      </c>
      <c r="F23" s="2">
        <v>5458</v>
      </c>
      <c r="G23" s="2">
        <v>5044</v>
      </c>
    </row>
    <row r="24" spans="1:7" x14ac:dyDescent="0.25">
      <c r="A24" t="s">
        <v>68</v>
      </c>
      <c r="B24" s="17">
        <f t="array" ref="B24">AVERAGE(C14:G14/C13:G13)</f>
        <v>0.25240937363576182</v>
      </c>
      <c r="C24" s="2"/>
      <c r="D24" s="2"/>
      <c r="E24" s="2"/>
      <c r="F24" s="2"/>
      <c r="G24" s="2"/>
    </row>
    <row r="25" spans="1:7" x14ac:dyDescent="0.25">
      <c r="A25" t="s">
        <v>69</v>
      </c>
      <c r="B25" s="17">
        <v>0.5</v>
      </c>
      <c r="C25" s="2"/>
      <c r="D25" s="2"/>
      <c r="E25" s="2"/>
      <c r="F25" s="2"/>
      <c r="G25" s="2"/>
    </row>
    <row r="26" spans="1:7" x14ac:dyDescent="0.25">
      <c r="A26" t="s">
        <v>71</v>
      </c>
      <c r="B26" s="17">
        <v>4.3799999999999999E-2</v>
      </c>
      <c r="C26" s="2"/>
      <c r="D26" s="2"/>
      <c r="E26" s="2"/>
      <c r="F26" s="2"/>
      <c r="G26" s="2"/>
    </row>
    <row r="27" spans="1:7" x14ac:dyDescent="0.25">
      <c r="A27" t="s">
        <v>101</v>
      </c>
      <c r="B27" s="2">
        <f>'% of Sales BS'!B44</f>
        <v>-8271.9523298924032</v>
      </c>
      <c r="C27" t="str">
        <f>IF(B27&gt;0,"Deficit", IF(B27&lt;0,"Surplus","Balanced"))</f>
        <v>Surplus</v>
      </c>
      <c r="D27" s="2"/>
      <c r="E27" s="2"/>
      <c r="F27" s="2"/>
      <c r="G27" s="2"/>
    </row>
    <row r="28" spans="1:7" x14ac:dyDescent="0.25">
      <c r="B28" s="17"/>
      <c r="C28" s="2"/>
      <c r="D28" s="2"/>
      <c r="E28" s="2"/>
      <c r="F28" s="2"/>
      <c r="G28" s="2"/>
    </row>
    <row r="29" spans="1:7" x14ac:dyDescent="0.25">
      <c r="B29" s="17"/>
      <c r="C29" s="2"/>
      <c r="D29" s="2"/>
      <c r="E29" s="2"/>
      <c r="F29" s="2"/>
      <c r="G29" s="2"/>
    </row>
    <row r="31" spans="1:7" x14ac:dyDescent="0.25">
      <c r="A31" t="s">
        <v>22</v>
      </c>
    </row>
    <row r="32" spans="1:7" x14ac:dyDescent="0.25">
      <c r="A32" t="s">
        <v>17</v>
      </c>
      <c r="C32">
        <v>4.04</v>
      </c>
      <c r="D32">
        <v>3.82</v>
      </c>
      <c r="E32">
        <v>4.12</v>
      </c>
      <c r="F32">
        <v>4.32</v>
      </c>
      <c r="G32">
        <v>4.49</v>
      </c>
    </row>
    <row r="33" spans="1:7" x14ac:dyDescent="0.25">
      <c r="A33" t="s">
        <v>18</v>
      </c>
      <c r="C33">
        <v>3.86</v>
      </c>
      <c r="D33">
        <v>3.66</v>
      </c>
      <c r="E33">
        <v>3.93</v>
      </c>
      <c r="F33">
        <v>4.1100000000000003</v>
      </c>
      <c r="G33">
        <v>4.26</v>
      </c>
    </row>
    <row r="35" spans="1:7" x14ac:dyDescent="0.25">
      <c r="A35" t="s">
        <v>23</v>
      </c>
    </row>
    <row r="36" spans="1:7" x14ac:dyDescent="0.25">
      <c r="A36" t="s">
        <v>17</v>
      </c>
      <c r="B36" s="2"/>
      <c r="C36" s="2">
        <v>2743</v>
      </c>
      <c r="D36" s="2">
        <v>2751</v>
      </c>
      <c r="E36" s="2">
        <v>2804</v>
      </c>
      <c r="F36" s="2">
        <v>2901</v>
      </c>
      <c r="G36" s="2">
        <v>2952</v>
      </c>
    </row>
    <row r="37" spans="1:7" x14ac:dyDescent="0.25">
      <c r="A37" t="s">
        <v>18</v>
      </c>
      <c r="B37" s="2"/>
      <c r="C37" s="2">
        <v>2931</v>
      </c>
      <c r="D37" s="2">
        <v>2941</v>
      </c>
      <c r="E37" s="2">
        <v>3002</v>
      </c>
      <c r="F37" s="2">
        <v>3099</v>
      </c>
      <c r="G37" s="2">
        <v>3154</v>
      </c>
    </row>
    <row r="38" spans="1:7" x14ac:dyDescent="0.25">
      <c r="A38" t="s">
        <v>19</v>
      </c>
      <c r="B38" s="2"/>
      <c r="C38" s="2">
        <v>18492</v>
      </c>
      <c r="D38" s="2">
        <v>16758</v>
      </c>
      <c r="E38" s="2">
        <v>18858</v>
      </c>
      <c r="F38" s="2">
        <v>19101</v>
      </c>
      <c r="G38" s="2">
        <v>19765</v>
      </c>
    </row>
    <row r="40" spans="1:7" x14ac:dyDescent="0.25">
      <c r="A40" t="s">
        <v>20</v>
      </c>
    </row>
    <row r="41" spans="1:7" x14ac:dyDescent="0.25">
      <c r="A41" t="s">
        <v>0</v>
      </c>
    </row>
  </sheetData>
  <scenarios current="1" show="1" sqref="B27">
    <scenario name="Sales Up 5%" locked="1" count="1" user="Timothy R. Mayes, Ph.D." comment="Created by Timothy R. Mayes, Ph.D. on 3/11/2014">
      <inputCells r="B5" val="89250" numFmtId="164"/>
    </scenario>
    <scenario name="Sales as Expected" locked="1" count="1" user="Timothy R. Mayes, Ph.D." comment="Created by Timothy R. Mayes, Ph.D. on 3/11/2014">
      <inputCells r="B5" val="85000" numFmtId="164"/>
    </scenario>
    <scenario name="Sales Down by 5%" locked="1" count="1" user="Timothy R. Mayes, Ph.D." comment="Created by Timothy R. Mayes, Ph.D. on 3/11/2014">
      <inputCells r="B5" val="80750" numFmtId="164"/>
    </scenario>
  </scenario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heetViews>
  <sheetFormatPr defaultRowHeight="15" x14ac:dyDescent="0.25"/>
  <cols>
    <col min="1" max="1" width="63.5703125" bestFit="1" customWidth="1"/>
    <col min="2" max="2" width="11.42578125" customWidth="1"/>
    <col min="3" max="7" width="11.42578125" bestFit="1" customWidth="1"/>
  </cols>
  <sheetData>
    <row r="1" spans="1:7" x14ac:dyDescent="0.25">
      <c r="A1" s="10" t="s">
        <v>24</v>
      </c>
      <c r="B1" s="1"/>
      <c r="C1" s="1"/>
      <c r="D1" s="1"/>
      <c r="E1" s="1"/>
      <c r="F1" s="1"/>
      <c r="G1" s="1"/>
    </row>
    <row r="2" spans="1:7" x14ac:dyDescent="0.25">
      <c r="A2" s="10" t="s">
        <v>64</v>
      </c>
      <c r="B2" s="1"/>
      <c r="C2" s="1"/>
      <c r="D2" s="1"/>
      <c r="E2" s="1"/>
      <c r="F2" s="1"/>
      <c r="G2" s="1"/>
    </row>
    <row r="3" spans="1:7" ht="15.75" thickBot="1" x14ac:dyDescent="0.3">
      <c r="A3" s="10" t="s">
        <v>65</v>
      </c>
      <c r="B3" s="1"/>
      <c r="C3" s="1"/>
      <c r="D3" s="1"/>
      <c r="E3" s="1"/>
      <c r="F3" s="1"/>
      <c r="G3" s="1"/>
    </row>
    <row r="4" spans="1:7" ht="15.75" thickBot="1" x14ac:dyDescent="0.3">
      <c r="A4" s="4" t="s">
        <v>63</v>
      </c>
      <c r="B4" s="16">
        <f>'% of Sales IS'!B4</f>
        <v>2014</v>
      </c>
      <c r="C4" s="5">
        <v>2013</v>
      </c>
      <c r="D4" s="5">
        <v>2012</v>
      </c>
      <c r="E4" s="5">
        <v>2011</v>
      </c>
      <c r="F4" s="5">
        <v>2010</v>
      </c>
      <c r="G4" s="5">
        <v>2009</v>
      </c>
    </row>
    <row r="5" spans="1:7" x14ac:dyDescent="0.25">
      <c r="A5" t="s">
        <v>62</v>
      </c>
    </row>
    <row r="6" spans="1:7" x14ac:dyDescent="0.25">
      <c r="A6" s="6" t="s">
        <v>61</v>
      </c>
      <c r="B6" s="2">
        <f>C6</f>
        <v>5947</v>
      </c>
      <c r="C6" s="2">
        <v>5947</v>
      </c>
      <c r="D6" s="2">
        <v>4436</v>
      </c>
      <c r="E6" s="2">
        <v>2768</v>
      </c>
      <c r="F6" s="2">
        <v>2879</v>
      </c>
      <c r="G6" s="2">
        <v>4781</v>
      </c>
    </row>
    <row r="7" spans="1:7" x14ac:dyDescent="0.25">
      <c r="A7" s="6" t="s">
        <v>60</v>
      </c>
      <c r="B7" s="2">
        <f t="array" ref="B7">AVERAGE(C7:G7/'% of Sales IS'!$C$5:$G$5)*'% of Sales IS'!$B$5</f>
        <v>6243.6588970598496</v>
      </c>
      <c r="C7" s="2">
        <v>6508</v>
      </c>
      <c r="D7" s="2">
        <v>6068</v>
      </c>
      <c r="E7" s="2">
        <v>6275</v>
      </c>
      <c r="F7" s="2">
        <v>5335</v>
      </c>
      <c r="G7" s="2">
        <v>5836</v>
      </c>
    </row>
    <row r="8" spans="1:7" x14ac:dyDescent="0.25">
      <c r="A8" s="6" t="s">
        <v>59</v>
      </c>
      <c r="B8" s="2">
        <f t="array" ref="B8">AVERAGE(C8:G8/'% of Sales IS'!$C$5:$G$5)*'% of Sales IS'!$B$5</f>
        <v>7135.1283678923946</v>
      </c>
      <c r="C8" s="2">
        <v>6909</v>
      </c>
      <c r="D8" s="2">
        <v>6721</v>
      </c>
      <c r="E8" s="2">
        <v>7379</v>
      </c>
      <c r="F8" s="2">
        <v>6384</v>
      </c>
      <c r="G8" s="2">
        <v>6880</v>
      </c>
    </row>
    <row r="9" spans="1:7" x14ac:dyDescent="0.25">
      <c r="A9" s="6" t="s">
        <v>58</v>
      </c>
      <c r="B9" s="2">
        <f>C9</f>
        <v>948</v>
      </c>
      <c r="C9" s="2">
        <v>948</v>
      </c>
      <c r="D9" s="2">
        <v>1001</v>
      </c>
      <c r="E9" s="2">
        <v>1140</v>
      </c>
      <c r="F9" s="2">
        <v>990</v>
      </c>
      <c r="G9" s="2">
        <v>1209</v>
      </c>
    </row>
    <row r="10" spans="1:7" x14ac:dyDescent="0.25">
      <c r="A10" s="6" t="s">
        <v>57</v>
      </c>
      <c r="B10" s="3">
        <f>C10</f>
        <v>3678</v>
      </c>
      <c r="C10" s="3">
        <v>3678</v>
      </c>
      <c r="D10" s="3">
        <v>3684</v>
      </c>
      <c r="E10" s="3">
        <v>4408</v>
      </c>
      <c r="F10" s="3">
        <v>3194</v>
      </c>
      <c r="G10" s="3">
        <v>3199</v>
      </c>
    </row>
    <row r="11" spans="1:7" x14ac:dyDescent="0.25">
      <c r="A11" s="12" t="s">
        <v>56</v>
      </c>
      <c r="B11" s="13">
        <f>SUM(B6:B10)</f>
        <v>23951.787264952243</v>
      </c>
      <c r="C11" s="13">
        <v>23990</v>
      </c>
      <c r="D11" s="13">
        <v>21910</v>
      </c>
      <c r="E11" s="13">
        <v>21970</v>
      </c>
      <c r="F11" s="13">
        <v>18782</v>
      </c>
      <c r="G11" s="13">
        <v>21905</v>
      </c>
    </row>
    <row r="12" spans="1:7" x14ac:dyDescent="0.25">
      <c r="A12" s="11" t="s">
        <v>55</v>
      </c>
      <c r="B12" s="2">
        <f>C12</f>
        <v>43012</v>
      </c>
      <c r="C12" s="2">
        <v>43012</v>
      </c>
      <c r="D12" s="2">
        <v>40233</v>
      </c>
      <c r="E12" s="2">
        <v>41507</v>
      </c>
      <c r="F12" s="2">
        <v>37012</v>
      </c>
      <c r="G12" s="2">
        <v>36651</v>
      </c>
    </row>
    <row r="13" spans="1:7" x14ac:dyDescent="0.25">
      <c r="A13" s="11" t="s">
        <v>54</v>
      </c>
      <c r="B13" s="3">
        <f>C13</f>
        <v>21346</v>
      </c>
      <c r="C13" s="3">
        <v>21346</v>
      </c>
      <c r="D13" s="3">
        <v>19856</v>
      </c>
      <c r="E13" s="3">
        <v>20214</v>
      </c>
      <c r="F13" s="3">
        <v>17768</v>
      </c>
      <c r="G13" s="3">
        <v>17189</v>
      </c>
    </row>
    <row r="14" spans="1:7" x14ac:dyDescent="0.25">
      <c r="A14" s="6" t="s">
        <v>53</v>
      </c>
      <c r="B14" s="2">
        <f>B12-B13</f>
        <v>21666</v>
      </c>
      <c r="C14" s="2">
        <v>21666</v>
      </c>
      <c r="D14" s="2">
        <v>20377</v>
      </c>
      <c r="E14" s="2">
        <v>21293</v>
      </c>
      <c r="F14" s="2">
        <v>19244</v>
      </c>
      <c r="G14" s="2">
        <v>19462</v>
      </c>
    </row>
    <row r="15" spans="1:7" x14ac:dyDescent="0.25">
      <c r="A15" s="6" t="s">
        <v>52</v>
      </c>
      <c r="B15" s="2">
        <f>C15</f>
        <v>55188</v>
      </c>
      <c r="C15" s="2">
        <v>55188</v>
      </c>
      <c r="D15" s="2">
        <v>53773</v>
      </c>
      <c r="E15" s="2">
        <v>57562</v>
      </c>
      <c r="F15" s="2">
        <v>54012</v>
      </c>
      <c r="G15" s="2">
        <v>56512</v>
      </c>
    </row>
    <row r="16" spans="1:7" x14ac:dyDescent="0.25">
      <c r="A16" s="6" t="s">
        <v>51</v>
      </c>
      <c r="B16" s="2">
        <f t="shared" ref="B16:B17" si="0">C16</f>
        <v>31572</v>
      </c>
      <c r="C16" s="2">
        <v>31572</v>
      </c>
      <c r="D16" s="2">
        <v>30988</v>
      </c>
      <c r="E16" s="2">
        <v>32620</v>
      </c>
      <c r="F16" s="2">
        <v>31636</v>
      </c>
      <c r="G16" s="2">
        <v>32606</v>
      </c>
    </row>
    <row r="17" spans="1:7" x14ac:dyDescent="0.25">
      <c r="A17" s="6" t="s">
        <v>50</v>
      </c>
      <c r="B17" s="3">
        <f t="shared" si="0"/>
        <v>6847</v>
      </c>
      <c r="C17" s="3">
        <v>6847</v>
      </c>
      <c r="D17" s="3">
        <v>5196</v>
      </c>
      <c r="E17" s="3">
        <v>4909</v>
      </c>
      <c r="F17" s="3">
        <v>4498</v>
      </c>
      <c r="G17" s="3">
        <v>4348</v>
      </c>
    </row>
    <row r="18" spans="1:7" x14ac:dyDescent="0.25">
      <c r="A18" s="12" t="s">
        <v>49</v>
      </c>
      <c r="B18" s="13">
        <f>SUM(B14:B17)</f>
        <v>115273</v>
      </c>
      <c r="C18" s="13">
        <v>115273</v>
      </c>
      <c r="D18" s="13">
        <v>110334</v>
      </c>
      <c r="E18" s="13">
        <v>116384</v>
      </c>
      <c r="F18" s="13">
        <v>109390</v>
      </c>
      <c r="G18" s="13">
        <v>112928</v>
      </c>
    </row>
    <row r="19" spans="1:7" ht="15.75" thickBot="1" x14ac:dyDescent="0.3">
      <c r="A19" s="12" t="s">
        <v>48</v>
      </c>
      <c r="B19" s="14">
        <f>B11+B18</f>
        <v>139224.78726495223</v>
      </c>
      <c r="C19" s="14">
        <v>139263</v>
      </c>
      <c r="D19" s="14">
        <v>132244</v>
      </c>
      <c r="E19" s="14">
        <v>138354</v>
      </c>
      <c r="F19" s="14">
        <v>128172</v>
      </c>
      <c r="G19" s="14">
        <v>134833</v>
      </c>
    </row>
    <row r="20" spans="1:7" ht="8.25" customHeight="1" thickTop="1" thickBot="1" x14ac:dyDescent="0.3">
      <c r="B20" s="8"/>
      <c r="C20" s="8"/>
      <c r="D20" s="8"/>
      <c r="E20" s="8"/>
      <c r="F20" s="8"/>
      <c r="G20" s="8"/>
    </row>
    <row r="21" spans="1:7" ht="15.75" thickBot="1" x14ac:dyDescent="0.3">
      <c r="A21" s="7" t="s">
        <v>47</v>
      </c>
      <c r="B21" s="9"/>
      <c r="C21" s="9"/>
      <c r="D21" s="9"/>
      <c r="E21" s="9"/>
      <c r="F21" s="9"/>
      <c r="G21" s="9"/>
    </row>
    <row r="22" spans="1:7" x14ac:dyDescent="0.25">
      <c r="A22" t="s">
        <v>46</v>
      </c>
      <c r="B22" s="2"/>
      <c r="C22" s="2"/>
      <c r="D22" s="2"/>
      <c r="E22" s="2"/>
      <c r="F22" s="2"/>
      <c r="G22" s="2"/>
    </row>
    <row r="23" spans="1:7" x14ac:dyDescent="0.25">
      <c r="A23" s="6" t="s">
        <v>45</v>
      </c>
      <c r="B23" s="2">
        <f>C23</f>
        <v>12432</v>
      </c>
      <c r="C23" s="2">
        <v>12432</v>
      </c>
      <c r="D23" s="2">
        <v>8698</v>
      </c>
      <c r="E23" s="2">
        <v>9981</v>
      </c>
      <c r="F23" s="2">
        <v>8472</v>
      </c>
      <c r="G23" s="2">
        <v>16320</v>
      </c>
    </row>
    <row r="24" spans="1:7" x14ac:dyDescent="0.25">
      <c r="A24" s="6" t="s">
        <v>44</v>
      </c>
      <c r="B24" s="2">
        <f t="array" ref="B24">AVERAGE(C24:G24/'% of Sales IS'!$C$5:$G$5)*'% of Sales IS'!$B$5</f>
        <v>7881.5272007304429</v>
      </c>
      <c r="C24" s="2">
        <v>8777</v>
      </c>
      <c r="D24" s="2">
        <v>7920</v>
      </c>
      <c r="E24" s="2">
        <v>8022</v>
      </c>
      <c r="F24" s="2">
        <v>7251</v>
      </c>
      <c r="G24" s="2">
        <v>5980</v>
      </c>
    </row>
    <row r="25" spans="1:7" x14ac:dyDescent="0.25">
      <c r="A25" s="6" t="s">
        <v>43</v>
      </c>
      <c r="B25" s="2">
        <f>C25</f>
        <v>817</v>
      </c>
      <c r="C25" s="2">
        <v>817</v>
      </c>
      <c r="D25" s="2">
        <v>414</v>
      </c>
      <c r="E25" s="2">
        <v>0</v>
      </c>
      <c r="F25" s="2">
        <v>0</v>
      </c>
      <c r="G25" s="2">
        <v>0</v>
      </c>
    </row>
    <row r="26" spans="1:7" x14ac:dyDescent="0.25">
      <c r="A26" s="6" t="s">
        <v>42</v>
      </c>
      <c r="B26" s="2">
        <f t="array" ref="B26">AVERAGE(C26:G26/'% of Sales IS'!$C$5:$G$5)*'% of Sales IS'!$B$5</f>
        <v>8248.6209702814958</v>
      </c>
      <c r="C26" s="2">
        <v>5161</v>
      </c>
      <c r="D26" s="2">
        <v>7875</v>
      </c>
      <c r="E26" s="2">
        <v>9290</v>
      </c>
      <c r="F26" s="2">
        <v>8559</v>
      </c>
      <c r="G26" s="2">
        <v>8601</v>
      </c>
    </row>
    <row r="27" spans="1:7" x14ac:dyDescent="0.25">
      <c r="A27" s="6" t="s">
        <v>41</v>
      </c>
      <c r="B27" s="3">
        <f>C27</f>
        <v>2850</v>
      </c>
      <c r="C27" s="3">
        <v>2850</v>
      </c>
      <c r="D27" s="3">
        <v>0</v>
      </c>
      <c r="E27" s="3">
        <v>0</v>
      </c>
      <c r="F27" s="3">
        <v>0</v>
      </c>
      <c r="G27" s="3">
        <v>0</v>
      </c>
    </row>
    <row r="28" spans="1:7" x14ac:dyDescent="0.25">
      <c r="A28" s="12" t="s">
        <v>40</v>
      </c>
      <c r="B28" s="13">
        <f>SUM(B23:B27)</f>
        <v>32229.148171011941</v>
      </c>
      <c r="C28" s="13">
        <v>30037</v>
      </c>
      <c r="D28" s="13">
        <v>24907</v>
      </c>
      <c r="E28" s="13">
        <v>27293</v>
      </c>
      <c r="F28" s="13">
        <v>24282</v>
      </c>
      <c r="G28" s="13">
        <v>30901</v>
      </c>
    </row>
    <row r="29" spans="1:7" x14ac:dyDescent="0.25">
      <c r="A29" s="6" t="s">
        <v>39</v>
      </c>
      <c r="B29" s="2">
        <f>C29</f>
        <v>19111</v>
      </c>
      <c r="C29" s="2">
        <v>19111</v>
      </c>
      <c r="D29" s="2">
        <v>21080</v>
      </c>
      <c r="E29" s="2">
        <v>22033</v>
      </c>
      <c r="F29" s="2">
        <v>21360</v>
      </c>
      <c r="G29" s="2">
        <v>20652</v>
      </c>
    </row>
    <row r="30" spans="1:7" x14ac:dyDescent="0.25">
      <c r="A30" s="6" t="s">
        <v>38</v>
      </c>
      <c r="B30" s="2">
        <f t="shared" ref="B30:B32" si="1">C30</f>
        <v>10827</v>
      </c>
      <c r="C30" s="2">
        <v>10827</v>
      </c>
      <c r="D30" s="2">
        <v>10132</v>
      </c>
      <c r="E30" s="2">
        <v>11070</v>
      </c>
      <c r="F30" s="2">
        <v>10902</v>
      </c>
      <c r="G30" s="2">
        <v>10752</v>
      </c>
    </row>
    <row r="31" spans="1:7" x14ac:dyDescent="0.25">
      <c r="A31" s="6" t="s">
        <v>37</v>
      </c>
      <c r="B31" s="2">
        <f t="shared" si="1"/>
        <v>645</v>
      </c>
      <c r="C31" s="2">
        <v>645</v>
      </c>
      <c r="D31" s="2">
        <v>596</v>
      </c>
      <c r="E31" s="2">
        <v>361</v>
      </c>
      <c r="F31" s="2">
        <v>324</v>
      </c>
      <c r="G31" s="2"/>
    </row>
    <row r="32" spans="1:7" x14ac:dyDescent="0.25">
      <c r="A32" s="6" t="s">
        <v>36</v>
      </c>
      <c r="B32" s="3">
        <f t="shared" si="1"/>
        <v>10579</v>
      </c>
      <c r="C32" s="3">
        <v>10579</v>
      </c>
      <c r="D32" s="3">
        <v>12090</v>
      </c>
      <c r="E32" s="3">
        <v>9957</v>
      </c>
      <c r="F32" s="3">
        <v>10189</v>
      </c>
      <c r="G32" s="3">
        <v>9429</v>
      </c>
    </row>
    <row r="33" spans="1:7" x14ac:dyDescent="0.25">
      <c r="A33" s="12" t="s">
        <v>35</v>
      </c>
      <c r="B33" s="13">
        <f>SUM(B28:B32)</f>
        <v>73391.148171011941</v>
      </c>
      <c r="C33" s="13">
        <v>71199</v>
      </c>
      <c r="D33" s="13">
        <v>68805</v>
      </c>
      <c r="E33" s="13">
        <v>70714</v>
      </c>
      <c r="F33" s="13">
        <v>67057</v>
      </c>
      <c r="G33" s="13">
        <v>71734</v>
      </c>
    </row>
    <row r="34" spans="1:7" x14ac:dyDescent="0.25">
      <c r="A34" s="6" t="s">
        <v>34</v>
      </c>
      <c r="B34" s="2">
        <f>C34</f>
        <v>1137</v>
      </c>
      <c r="C34" s="2">
        <v>1137</v>
      </c>
      <c r="D34" s="2">
        <v>1195</v>
      </c>
      <c r="E34" s="2">
        <v>1234</v>
      </c>
      <c r="F34" s="2">
        <v>1277</v>
      </c>
      <c r="G34" s="2">
        <v>1324</v>
      </c>
    </row>
    <row r="35" spans="1:7" x14ac:dyDescent="0.25">
      <c r="A35" s="6" t="s">
        <v>33</v>
      </c>
      <c r="B35" s="2">
        <f t="shared" ref="B35:B40" si="2">C35</f>
        <v>4009</v>
      </c>
      <c r="C35" s="2">
        <v>4009</v>
      </c>
      <c r="D35" s="2">
        <v>4008</v>
      </c>
      <c r="E35" s="2">
        <v>4008</v>
      </c>
      <c r="F35" s="2">
        <v>4008</v>
      </c>
      <c r="G35" s="2">
        <v>4007</v>
      </c>
    </row>
    <row r="36" spans="1:7" x14ac:dyDescent="0.25">
      <c r="A36" s="6" t="s">
        <v>32</v>
      </c>
      <c r="B36" s="2">
        <f t="shared" si="2"/>
        <v>-1352</v>
      </c>
      <c r="C36" s="2">
        <v>-1352</v>
      </c>
      <c r="D36" s="2">
        <v>-1357</v>
      </c>
      <c r="E36" s="2">
        <v>-1357</v>
      </c>
      <c r="F36" s="2">
        <v>-1350</v>
      </c>
      <c r="G36" s="2">
        <v>-1340</v>
      </c>
    </row>
    <row r="37" spans="1:7" x14ac:dyDescent="0.25">
      <c r="A37" s="6" t="s">
        <v>31</v>
      </c>
      <c r="B37" s="2">
        <f t="shared" si="2"/>
        <v>63538</v>
      </c>
      <c r="C37" s="2">
        <v>63538</v>
      </c>
      <c r="D37" s="2">
        <v>63181</v>
      </c>
      <c r="E37" s="2">
        <v>62405</v>
      </c>
      <c r="F37" s="2">
        <v>61697</v>
      </c>
      <c r="G37" s="2">
        <v>61118</v>
      </c>
    </row>
    <row r="38" spans="1:7" x14ac:dyDescent="0.25">
      <c r="A38" s="6" t="s">
        <v>30</v>
      </c>
      <c r="B38" s="2">
        <f>C38+'% of Sales IS'!B22-'% of Sales IS'!B23</f>
        <v>86238.59142383268</v>
      </c>
      <c r="C38" s="2">
        <v>80197</v>
      </c>
      <c r="D38" s="2">
        <v>75349</v>
      </c>
      <c r="E38" s="2">
        <v>70682</v>
      </c>
      <c r="F38" s="2">
        <v>64614</v>
      </c>
      <c r="G38" s="2">
        <v>57309</v>
      </c>
    </row>
    <row r="39" spans="1:7" x14ac:dyDescent="0.25">
      <c r="A39" s="6" t="s">
        <v>29</v>
      </c>
      <c r="B39" s="2">
        <f t="shared" si="2"/>
        <v>-71966</v>
      </c>
      <c r="C39" s="2">
        <v>-71966</v>
      </c>
      <c r="D39" s="2">
        <v>-69604</v>
      </c>
      <c r="E39" s="2">
        <v>-67278</v>
      </c>
      <c r="F39" s="2">
        <v>-61309</v>
      </c>
      <c r="G39" s="2">
        <v>-55961</v>
      </c>
    </row>
    <row r="40" spans="1:7" x14ac:dyDescent="0.25">
      <c r="A40" s="6" t="s">
        <v>28</v>
      </c>
      <c r="B40" s="3">
        <f t="shared" si="2"/>
        <v>-7499</v>
      </c>
      <c r="C40" s="3">
        <v>-7499</v>
      </c>
      <c r="D40" s="3">
        <v>-9333</v>
      </c>
      <c r="E40" s="3">
        <v>-2054</v>
      </c>
      <c r="F40" s="3">
        <v>-7822</v>
      </c>
      <c r="G40" s="3">
        <v>-3358</v>
      </c>
    </row>
    <row r="41" spans="1:7" x14ac:dyDescent="0.25">
      <c r="A41" s="12" t="s">
        <v>27</v>
      </c>
      <c r="B41" s="13">
        <f>SUM(B34:B40)</f>
        <v>74105.591423832695</v>
      </c>
      <c r="C41" s="13">
        <v>68064</v>
      </c>
      <c r="D41" s="13">
        <v>63439</v>
      </c>
      <c r="E41" s="13">
        <v>67640</v>
      </c>
      <c r="F41" s="13">
        <v>61115</v>
      </c>
      <c r="G41" s="13">
        <v>63099</v>
      </c>
    </row>
    <row r="42" spans="1:7" ht="15.75" thickBot="1" x14ac:dyDescent="0.3">
      <c r="A42" s="12" t="s">
        <v>26</v>
      </c>
      <c r="B42" s="14">
        <f>B33+B41</f>
        <v>147496.73959484464</v>
      </c>
      <c r="C42" s="14">
        <v>139263</v>
      </c>
      <c r="D42" s="14">
        <v>132244</v>
      </c>
      <c r="E42" s="14">
        <v>138354</v>
      </c>
      <c r="F42" s="14">
        <v>128172</v>
      </c>
      <c r="G42" s="14">
        <v>134833</v>
      </c>
    </row>
    <row r="43" spans="1:7" ht="15.75" thickTop="1" x14ac:dyDescent="0.25"/>
    <row r="44" spans="1:7" x14ac:dyDescent="0.25">
      <c r="A44" t="s">
        <v>70</v>
      </c>
      <c r="B44" s="18">
        <f>B19-B42</f>
        <v>-8271.9523298924032</v>
      </c>
      <c r="C44" t="str">
        <f>IF(B44&gt;0,"Deficit", IF(B44&lt;0,"Surplus","Balanced"))</f>
        <v>Surplus</v>
      </c>
    </row>
    <row r="48" spans="1:7" x14ac:dyDescent="0.25">
      <c r="A48" t="s">
        <v>20</v>
      </c>
    </row>
    <row r="49" spans="1:1" x14ac:dyDescent="0.25">
      <c r="A49"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F11"/>
  <sheetViews>
    <sheetView showGridLines="0" workbookViewId="0"/>
  </sheetViews>
  <sheetFormatPr defaultRowHeight="15" outlineLevelRow="1" outlineLevelCol="1" x14ac:dyDescent="0.25"/>
  <cols>
    <col min="3" max="3" width="10.42578125" bestFit="1" customWidth="1"/>
    <col min="4" max="6" width="15.42578125" bestFit="1" customWidth="1" outlineLevel="1"/>
  </cols>
  <sheetData>
    <row r="1" spans="2:6" ht="15.75" thickBot="1" x14ac:dyDescent="0.3"/>
    <row r="2" spans="2:6" ht="15.75" x14ac:dyDescent="0.25">
      <c r="B2" s="30" t="s">
        <v>106</v>
      </c>
      <c r="C2" s="30"/>
      <c r="D2" s="34"/>
      <c r="E2" s="34"/>
      <c r="F2" s="34"/>
    </row>
    <row r="3" spans="2:6" ht="15.75" collapsed="1" x14ac:dyDescent="0.25">
      <c r="B3" s="29"/>
      <c r="C3" s="29"/>
      <c r="D3" s="35" t="s">
        <v>102</v>
      </c>
      <c r="E3" s="35" t="s">
        <v>104</v>
      </c>
      <c r="F3" s="35" t="s">
        <v>105</v>
      </c>
    </row>
    <row r="4" spans="2:6" ht="33.75" hidden="1" outlineLevel="1" x14ac:dyDescent="0.25">
      <c r="B4" s="31"/>
      <c r="C4" s="31"/>
      <c r="D4" s="37" t="s">
        <v>103</v>
      </c>
      <c r="E4" s="37" t="s">
        <v>103</v>
      </c>
      <c r="F4" s="37" t="s">
        <v>103</v>
      </c>
    </row>
    <row r="5" spans="2:6" x14ac:dyDescent="0.25">
      <c r="B5" s="32" t="s">
        <v>107</v>
      </c>
      <c r="C5" s="32"/>
      <c r="D5" s="21"/>
      <c r="E5" s="21"/>
      <c r="F5" s="21"/>
    </row>
    <row r="6" spans="2:6" outlineLevel="1" x14ac:dyDescent="0.25">
      <c r="B6" s="31"/>
      <c r="C6" s="31" t="s">
        <v>112</v>
      </c>
      <c r="D6" s="36">
        <v>89250</v>
      </c>
      <c r="E6" s="36">
        <v>85000</v>
      </c>
      <c r="F6" s="36">
        <v>80750</v>
      </c>
    </row>
    <row r="7" spans="2:6" x14ac:dyDescent="0.25">
      <c r="B7" s="32" t="s">
        <v>108</v>
      </c>
      <c r="C7" s="32"/>
      <c r="D7" s="21"/>
      <c r="E7" s="21"/>
      <c r="F7" s="21"/>
    </row>
    <row r="8" spans="2:6" ht="15.75" outlineLevel="1" thickBot="1" x14ac:dyDescent="0.3">
      <c r="B8" s="33"/>
      <c r="C8" s="33" t="s">
        <v>113</v>
      </c>
      <c r="D8" s="28">
        <v>-8704.8342512183899</v>
      </c>
      <c r="E8" s="28">
        <v>-8271.9523298923996</v>
      </c>
      <c r="F8" s="28">
        <v>-7839.0704085663601</v>
      </c>
    </row>
    <row r="9" spans="2:6" x14ac:dyDescent="0.25">
      <c r="B9" t="s">
        <v>109</v>
      </c>
    </row>
    <row r="10" spans="2:6" x14ac:dyDescent="0.25">
      <c r="B10" t="s">
        <v>110</v>
      </c>
    </row>
    <row r="11" spans="2:6" x14ac:dyDescent="0.25">
      <c r="B11"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heetViews>
  <sheetFormatPr defaultRowHeight="15" x14ac:dyDescent="0.25"/>
  <cols>
    <col min="1" max="1" width="41" customWidth="1"/>
    <col min="2" max="2" width="10.42578125" customWidth="1"/>
    <col min="3" max="7" width="10.42578125" bestFit="1" customWidth="1"/>
  </cols>
  <sheetData>
    <row r="1" spans="1:7" x14ac:dyDescent="0.25">
      <c r="A1" s="10" t="s">
        <v>24</v>
      </c>
      <c r="B1" s="1"/>
      <c r="C1" s="1"/>
      <c r="D1" s="1"/>
      <c r="E1" s="1"/>
      <c r="F1" s="1"/>
      <c r="G1" s="1"/>
    </row>
    <row r="2" spans="1:7" x14ac:dyDescent="0.25">
      <c r="A2" s="10" t="s">
        <v>21</v>
      </c>
      <c r="B2" s="1"/>
      <c r="C2" s="1"/>
      <c r="D2" s="1"/>
      <c r="E2" s="1"/>
      <c r="F2" s="1"/>
      <c r="G2" s="1"/>
    </row>
    <row r="3" spans="1:7" ht="15.75" thickBot="1" x14ac:dyDescent="0.3">
      <c r="A3" s="10" t="s">
        <v>25</v>
      </c>
      <c r="B3" s="1"/>
      <c r="C3" s="1"/>
      <c r="D3" s="1"/>
      <c r="E3" s="1"/>
      <c r="F3" s="1"/>
      <c r="G3" s="1"/>
    </row>
    <row r="4" spans="1:7" ht="15.75" thickBot="1" x14ac:dyDescent="0.3">
      <c r="A4" s="5"/>
      <c r="B4" s="16">
        <v>2014</v>
      </c>
      <c r="C4" s="5">
        <v>2013</v>
      </c>
      <c r="D4" s="5">
        <v>2012</v>
      </c>
      <c r="E4" s="5">
        <v>2011</v>
      </c>
      <c r="F4" s="5">
        <v>2010</v>
      </c>
      <c r="G4" s="5">
        <v>2009</v>
      </c>
    </row>
    <row r="5" spans="1:7" x14ac:dyDescent="0.25">
      <c r="A5" t="s">
        <v>1</v>
      </c>
      <c r="B5" s="2">
        <v>85000</v>
      </c>
      <c r="C5" s="2">
        <v>84167</v>
      </c>
      <c r="D5" s="2">
        <v>83680</v>
      </c>
      <c r="E5" s="2">
        <v>82559</v>
      </c>
      <c r="F5" s="2">
        <v>78938</v>
      </c>
      <c r="G5" s="2">
        <v>79029</v>
      </c>
    </row>
    <row r="6" spans="1:7" x14ac:dyDescent="0.25">
      <c r="A6" t="s">
        <v>2</v>
      </c>
      <c r="B6" s="3">
        <f t="array" ref="B6">AVERAGE(C6:G6/$C$5:$G$5)*$B$5</f>
        <v>42109.77340873819</v>
      </c>
      <c r="C6" s="3">
        <v>42428</v>
      </c>
      <c r="D6" s="3">
        <v>42391</v>
      </c>
      <c r="E6" s="3">
        <v>40768</v>
      </c>
      <c r="F6" s="3">
        <v>37919</v>
      </c>
      <c r="G6" s="3">
        <v>38898</v>
      </c>
    </row>
    <row r="7" spans="1:7" x14ac:dyDescent="0.25">
      <c r="A7" s="12" t="s">
        <v>3</v>
      </c>
      <c r="B7" s="13">
        <f>B5-B6</f>
        <v>42890.22659126181</v>
      </c>
      <c r="C7" s="13">
        <v>41739</v>
      </c>
      <c r="D7" s="13">
        <v>41289</v>
      </c>
      <c r="E7" s="13">
        <v>41791</v>
      </c>
      <c r="F7" s="13">
        <v>41019</v>
      </c>
      <c r="G7" s="13">
        <v>40131</v>
      </c>
    </row>
    <row r="8" spans="1:7" x14ac:dyDescent="0.25">
      <c r="A8" t="s">
        <v>4</v>
      </c>
      <c r="B8" s="2">
        <f t="array" ref="B8">AVERAGE(C8:G8/$C$5:$G$5)*$B$5</f>
        <v>26707.011315625401</v>
      </c>
      <c r="C8" s="2">
        <v>26950</v>
      </c>
      <c r="D8" s="2">
        <v>26421</v>
      </c>
      <c r="E8" s="2">
        <v>25973</v>
      </c>
      <c r="F8" s="2">
        <v>24998</v>
      </c>
      <c r="G8" s="2">
        <v>24008</v>
      </c>
    </row>
    <row r="9" spans="1:7" x14ac:dyDescent="0.25">
      <c r="A9" t="s">
        <v>5</v>
      </c>
      <c r="B9" s="3">
        <f t="array" ref="B9">AVERAGE(C9:G9/$C$5:$G$5)*$B$5</f>
        <v>382.38173874524836</v>
      </c>
      <c r="C9" s="3">
        <v>308</v>
      </c>
      <c r="D9" s="3">
        <v>1576</v>
      </c>
      <c r="E9" s="3">
        <v>0</v>
      </c>
      <c r="F9" s="3">
        <v>0</v>
      </c>
      <c r="G9" s="3">
        <v>0</v>
      </c>
    </row>
    <row r="10" spans="1:7" x14ac:dyDescent="0.25">
      <c r="A10" s="12" t="s">
        <v>6</v>
      </c>
      <c r="B10" s="13">
        <f>B7-SUM(B8:B9)</f>
        <v>15800.833536891161</v>
      </c>
      <c r="C10" s="13">
        <v>14481</v>
      </c>
      <c r="D10" s="13">
        <v>13292</v>
      </c>
      <c r="E10" s="13">
        <v>15818</v>
      </c>
      <c r="F10" s="13">
        <v>16021</v>
      </c>
      <c r="G10" s="13">
        <v>16123</v>
      </c>
    </row>
    <row r="11" spans="1:7" x14ac:dyDescent="0.25">
      <c r="A11" t="s">
        <v>7</v>
      </c>
      <c r="B11" s="2">
        <f>IF('% of Sales BS Iterative'!B46=1,B26*'% of Sales BS Iterative'!B29,'% of Sales IS Iterative'!C11)</f>
        <v>667</v>
      </c>
      <c r="C11" s="2">
        <v>667</v>
      </c>
      <c r="D11" s="2">
        <v>769</v>
      </c>
      <c r="E11" s="2">
        <v>831</v>
      </c>
      <c r="F11" s="2">
        <v>946</v>
      </c>
      <c r="G11" s="2">
        <v>1358</v>
      </c>
    </row>
    <row r="12" spans="1:7" x14ac:dyDescent="0.25">
      <c r="A12" t="s">
        <v>8</v>
      </c>
      <c r="B12" s="3">
        <f>C12</f>
        <v>1029</v>
      </c>
      <c r="C12" s="3">
        <v>1029</v>
      </c>
      <c r="D12" s="3">
        <v>262</v>
      </c>
      <c r="E12" s="3">
        <v>202</v>
      </c>
      <c r="F12" s="3">
        <v>-28</v>
      </c>
      <c r="G12" s="3">
        <v>560</v>
      </c>
    </row>
    <row r="13" spans="1:7" x14ac:dyDescent="0.25">
      <c r="A13" s="12" t="s">
        <v>9</v>
      </c>
      <c r="B13" s="13">
        <f>B10-B11+B12</f>
        <v>16162.833536891161</v>
      </c>
      <c r="C13" s="13">
        <v>14843</v>
      </c>
      <c r="D13" s="13">
        <v>12785</v>
      </c>
      <c r="E13" s="13">
        <v>15189</v>
      </c>
      <c r="F13" s="13">
        <v>15047</v>
      </c>
      <c r="G13" s="13">
        <v>15325</v>
      </c>
    </row>
    <row r="14" spans="1:7" x14ac:dyDescent="0.25">
      <c r="A14" t="s">
        <v>10</v>
      </c>
      <c r="B14" s="3">
        <f>B13*B24</f>
        <v>4079.650689225783</v>
      </c>
      <c r="C14" s="3">
        <v>3441</v>
      </c>
      <c r="D14" s="3">
        <v>3468</v>
      </c>
      <c r="E14" s="3">
        <v>3392</v>
      </c>
      <c r="F14" s="3">
        <v>4101</v>
      </c>
      <c r="G14" s="3">
        <v>4032</v>
      </c>
    </row>
    <row r="15" spans="1:7" x14ac:dyDescent="0.25">
      <c r="A15" t="s">
        <v>11</v>
      </c>
      <c r="B15" s="2">
        <f>B13-B14</f>
        <v>12083.182847665379</v>
      </c>
      <c r="C15" s="2">
        <v>11402</v>
      </c>
      <c r="D15" s="2">
        <v>9317</v>
      </c>
      <c r="E15" s="2">
        <v>11797</v>
      </c>
      <c r="F15" s="2">
        <v>10946</v>
      </c>
      <c r="G15" s="2">
        <v>11293</v>
      </c>
    </row>
    <row r="16" spans="1:7" x14ac:dyDescent="0.25">
      <c r="A16" t="s">
        <v>12</v>
      </c>
      <c r="B16" s="2">
        <f>C16</f>
        <v>0</v>
      </c>
      <c r="C16" s="2">
        <v>0</v>
      </c>
      <c r="D16" s="2">
        <v>1587</v>
      </c>
      <c r="E16" s="2">
        <v>0</v>
      </c>
      <c r="F16" s="2">
        <v>1790</v>
      </c>
      <c r="G16" s="2">
        <v>2143</v>
      </c>
    </row>
    <row r="17" spans="1:7" x14ac:dyDescent="0.25">
      <c r="A17" t="s">
        <v>13</v>
      </c>
      <c r="B17" s="3">
        <v>0</v>
      </c>
      <c r="C17" s="3">
        <v>-90</v>
      </c>
      <c r="D17" s="3">
        <v>-148</v>
      </c>
      <c r="E17" s="3">
        <v>0</v>
      </c>
      <c r="F17" s="3">
        <v>0</v>
      </c>
      <c r="G17" s="3">
        <v>0</v>
      </c>
    </row>
    <row r="18" spans="1:7" ht="15.75" thickBot="1" x14ac:dyDescent="0.3">
      <c r="A18" s="12" t="s">
        <v>14</v>
      </c>
      <c r="B18" s="15">
        <f>SUM(B15:B17)</f>
        <v>12083.182847665379</v>
      </c>
      <c r="C18" s="15">
        <v>11312</v>
      </c>
      <c r="D18" s="15">
        <v>10756</v>
      </c>
      <c r="E18" s="15">
        <v>11797</v>
      </c>
      <c r="F18" s="15">
        <v>12736</v>
      </c>
      <c r="G18" s="15">
        <v>13436</v>
      </c>
    </row>
    <row r="19" spans="1:7" ht="15.75" thickTop="1" x14ac:dyDescent="0.25">
      <c r="B19" s="2"/>
      <c r="C19" s="2"/>
      <c r="D19" s="2"/>
      <c r="E19" s="2"/>
      <c r="F19" s="2"/>
      <c r="G19" s="2"/>
    </row>
    <row r="20" spans="1:7" x14ac:dyDescent="0.25">
      <c r="A20" t="s">
        <v>66</v>
      </c>
      <c r="B20" s="2"/>
      <c r="C20" s="2"/>
      <c r="D20" s="2"/>
      <c r="E20" s="2"/>
      <c r="F20" s="2"/>
      <c r="G20" s="2"/>
    </row>
    <row r="21" spans="1:7" x14ac:dyDescent="0.25">
      <c r="A21" t="s">
        <v>15</v>
      </c>
      <c r="B21" s="2">
        <v>0</v>
      </c>
      <c r="C21" s="2">
        <v>0</v>
      </c>
      <c r="D21" s="2">
        <v>0</v>
      </c>
      <c r="E21" s="2">
        <v>233</v>
      </c>
      <c r="F21" s="2">
        <v>219</v>
      </c>
      <c r="G21" s="2">
        <v>192</v>
      </c>
    </row>
    <row r="22" spans="1:7" x14ac:dyDescent="0.25">
      <c r="A22" t="s">
        <v>16</v>
      </c>
      <c r="B22" s="2">
        <f>B18-B21</f>
        <v>12083.182847665379</v>
      </c>
      <c r="C22" s="2">
        <v>11312</v>
      </c>
      <c r="D22" s="2">
        <v>10756</v>
      </c>
      <c r="E22" s="2">
        <v>11564</v>
      </c>
      <c r="F22" s="2">
        <v>12517</v>
      </c>
      <c r="G22" s="2">
        <v>13244</v>
      </c>
    </row>
    <row r="23" spans="1:7" x14ac:dyDescent="0.25">
      <c r="A23" t="s">
        <v>67</v>
      </c>
      <c r="B23" s="18">
        <f>B22*B25</f>
        <v>6041.5914238326895</v>
      </c>
      <c r="C23" s="2">
        <v>6519</v>
      </c>
      <c r="D23" s="2">
        <v>6139</v>
      </c>
      <c r="E23" s="2">
        <v>5767</v>
      </c>
      <c r="F23" s="2">
        <v>5458</v>
      </c>
      <c r="G23" s="2">
        <v>5044</v>
      </c>
    </row>
    <row r="24" spans="1:7" x14ac:dyDescent="0.25">
      <c r="A24" t="s">
        <v>68</v>
      </c>
      <c r="B24" s="17">
        <f t="array" ref="B24">AVERAGE(C14:G14/C13:G13)</f>
        <v>0.25240937363576182</v>
      </c>
      <c r="C24" s="2"/>
      <c r="D24" s="2"/>
      <c r="E24" s="2"/>
      <c r="F24" s="2"/>
      <c r="G24" s="2"/>
    </row>
    <row r="25" spans="1:7" x14ac:dyDescent="0.25">
      <c r="A25" t="s">
        <v>69</v>
      </c>
      <c r="B25" s="17">
        <v>0.5</v>
      </c>
      <c r="C25" s="2"/>
      <c r="D25" s="2"/>
      <c r="E25" s="2"/>
      <c r="F25" s="2"/>
      <c r="G25" s="2"/>
    </row>
    <row r="26" spans="1:7" x14ac:dyDescent="0.25">
      <c r="A26" t="s">
        <v>71</v>
      </c>
      <c r="B26" s="17">
        <v>4.3799999999999999E-2</v>
      </c>
      <c r="C26" s="2"/>
      <c r="D26" s="27"/>
      <c r="E26" s="2"/>
      <c r="F26" s="2"/>
      <c r="G26" s="2"/>
    </row>
    <row r="28" spans="1:7" x14ac:dyDescent="0.25">
      <c r="A28" t="s">
        <v>22</v>
      </c>
    </row>
    <row r="29" spans="1:7" x14ac:dyDescent="0.25">
      <c r="A29" t="s">
        <v>17</v>
      </c>
      <c r="C29">
        <v>4.04</v>
      </c>
      <c r="D29">
        <v>3.82</v>
      </c>
      <c r="E29">
        <v>4.12</v>
      </c>
      <c r="F29">
        <v>4.32</v>
      </c>
      <c r="G29">
        <v>4.49</v>
      </c>
    </row>
    <row r="30" spans="1:7" x14ac:dyDescent="0.25">
      <c r="A30" t="s">
        <v>18</v>
      </c>
      <c r="C30">
        <v>3.86</v>
      </c>
      <c r="D30">
        <v>3.66</v>
      </c>
      <c r="E30">
        <v>3.93</v>
      </c>
      <c r="F30">
        <v>4.1100000000000003</v>
      </c>
      <c r="G30">
        <v>4.26</v>
      </c>
    </row>
    <row r="32" spans="1:7" x14ac:dyDescent="0.25">
      <c r="A32" t="s">
        <v>23</v>
      </c>
    </row>
    <row r="33" spans="1:7" x14ac:dyDescent="0.25">
      <c r="A33" t="s">
        <v>17</v>
      </c>
      <c r="B33" s="2"/>
      <c r="C33" s="2">
        <v>2743</v>
      </c>
      <c r="D33" s="2">
        <v>2751</v>
      </c>
      <c r="E33" s="2">
        <v>2804</v>
      </c>
      <c r="F33" s="2">
        <v>2901</v>
      </c>
      <c r="G33" s="2">
        <v>2952</v>
      </c>
    </row>
    <row r="34" spans="1:7" x14ac:dyDescent="0.25">
      <c r="A34" t="s">
        <v>18</v>
      </c>
      <c r="B34" s="2"/>
      <c r="C34" s="2">
        <v>2931</v>
      </c>
      <c r="D34" s="2">
        <v>2941</v>
      </c>
      <c r="E34" s="2">
        <v>3002</v>
      </c>
      <c r="F34" s="2">
        <v>3099</v>
      </c>
      <c r="G34" s="2">
        <v>3154</v>
      </c>
    </row>
    <row r="35" spans="1:7" x14ac:dyDescent="0.25">
      <c r="A35" t="s">
        <v>19</v>
      </c>
      <c r="B35" s="2"/>
      <c r="C35" s="2">
        <v>18492</v>
      </c>
      <c r="D35" s="2">
        <v>16758</v>
      </c>
      <c r="E35" s="2">
        <v>18858</v>
      </c>
      <c r="F35" s="2">
        <v>19101</v>
      </c>
      <c r="G35" s="2">
        <v>19765</v>
      </c>
    </row>
    <row r="37" spans="1:7" x14ac:dyDescent="0.25">
      <c r="A37" t="s">
        <v>20</v>
      </c>
    </row>
    <row r="38" spans="1:7" x14ac:dyDescent="0.25">
      <c r="A38" t="s">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3" zoomScaleNormal="100" workbookViewId="0"/>
  </sheetViews>
  <sheetFormatPr defaultRowHeight="15" x14ac:dyDescent="0.25"/>
  <cols>
    <col min="1" max="1" width="63.5703125" bestFit="1" customWidth="1"/>
    <col min="2" max="2" width="11.42578125" customWidth="1"/>
    <col min="3" max="7" width="11.42578125" bestFit="1" customWidth="1"/>
  </cols>
  <sheetData>
    <row r="1" spans="1:7" x14ac:dyDescent="0.25">
      <c r="A1" s="10" t="s">
        <v>24</v>
      </c>
      <c r="B1" s="1"/>
      <c r="C1" s="1"/>
      <c r="D1" s="1"/>
      <c r="E1" s="1"/>
      <c r="F1" s="1"/>
      <c r="G1" s="1"/>
    </row>
    <row r="2" spans="1:7" x14ac:dyDescent="0.25">
      <c r="A2" s="10" t="s">
        <v>64</v>
      </c>
      <c r="B2" s="1"/>
      <c r="C2" s="1"/>
      <c r="D2" s="1"/>
      <c r="E2" s="1"/>
      <c r="F2" s="1"/>
      <c r="G2" s="1"/>
    </row>
    <row r="3" spans="1:7" ht="15.75" thickBot="1" x14ac:dyDescent="0.3">
      <c r="A3" s="10" t="s">
        <v>65</v>
      </c>
      <c r="B3" s="1"/>
      <c r="C3" s="1"/>
      <c r="D3" s="1"/>
      <c r="E3" s="1"/>
      <c r="F3" s="1"/>
      <c r="G3" s="1"/>
    </row>
    <row r="4" spans="1:7" ht="15.75" thickBot="1" x14ac:dyDescent="0.3">
      <c r="A4" s="4" t="s">
        <v>63</v>
      </c>
      <c r="B4" s="16">
        <f>'% of Sales IS Iterative'!B4</f>
        <v>2014</v>
      </c>
      <c r="C4" s="5">
        <v>2013</v>
      </c>
      <c r="D4" s="5">
        <v>2012</v>
      </c>
      <c r="E4" s="5">
        <v>2011</v>
      </c>
      <c r="F4" s="5">
        <v>2010</v>
      </c>
      <c r="G4" s="5">
        <v>2009</v>
      </c>
    </row>
    <row r="5" spans="1:7" x14ac:dyDescent="0.25">
      <c r="A5" t="s">
        <v>62</v>
      </c>
    </row>
    <row r="6" spans="1:7" x14ac:dyDescent="0.25">
      <c r="A6" s="6" t="s">
        <v>61</v>
      </c>
      <c r="B6" s="2">
        <f>C6</f>
        <v>5947</v>
      </c>
      <c r="C6" s="2">
        <v>5947</v>
      </c>
      <c r="D6" s="2">
        <v>4436</v>
      </c>
      <c r="E6" s="2">
        <v>2768</v>
      </c>
      <c r="F6" s="2">
        <v>2879</v>
      </c>
      <c r="G6" s="2">
        <v>4781</v>
      </c>
    </row>
    <row r="7" spans="1:7" x14ac:dyDescent="0.25">
      <c r="A7" s="6" t="s">
        <v>60</v>
      </c>
      <c r="B7" s="2">
        <f t="array" ref="B7">AVERAGE(C7:G7/'% of Sales IS Iterative'!$C$5:$G$5)*'% of Sales IS Iterative'!$B$5</f>
        <v>6243.6588970598496</v>
      </c>
      <c r="C7" s="2">
        <v>6508</v>
      </c>
      <c r="D7" s="2">
        <v>6068</v>
      </c>
      <c r="E7" s="2">
        <v>6275</v>
      </c>
      <c r="F7" s="2">
        <v>5335</v>
      </c>
      <c r="G7" s="2">
        <v>5836</v>
      </c>
    </row>
    <row r="8" spans="1:7" x14ac:dyDescent="0.25">
      <c r="A8" s="6" t="s">
        <v>59</v>
      </c>
      <c r="B8" s="2">
        <f t="array" ref="B8">AVERAGE(C8:G8/'% of Sales IS Iterative'!$C$5:$G$5)*'% of Sales IS Iterative'!$B$5</f>
        <v>7135.1283678923946</v>
      </c>
      <c r="C8" s="2">
        <v>6909</v>
      </c>
      <c r="D8" s="2">
        <v>6721</v>
      </c>
      <c r="E8" s="2">
        <v>7379</v>
      </c>
      <c r="F8" s="2">
        <v>6384</v>
      </c>
      <c r="G8" s="2">
        <v>6880</v>
      </c>
    </row>
    <row r="9" spans="1:7" x14ac:dyDescent="0.25">
      <c r="A9" s="6" t="s">
        <v>58</v>
      </c>
      <c r="B9" s="2">
        <f>C9</f>
        <v>948</v>
      </c>
      <c r="C9" s="2">
        <v>948</v>
      </c>
      <c r="D9" s="2">
        <v>1001</v>
      </c>
      <c r="E9" s="2">
        <v>1140</v>
      </c>
      <c r="F9" s="2">
        <v>990</v>
      </c>
      <c r="G9" s="2">
        <v>1209</v>
      </c>
    </row>
    <row r="10" spans="1:7" x14ac:dyDescent="0.25">
      <c r="A10" s="6" t="s">
        <v>57</v>
      </c>
      <c r="B10" s="3">
        <f>C10</f>
        <v>3678</v>
      </c>
      <c r="C10" s="3">
        <v>3678</v>
      </c>
      <c r="D10" s="3">
        <v>3684</v>
      </c>
      <c r="E10" s="3">
        <v>4408</v>
      </c>
      <c r="F10" s="3">
        <v>3194</v>
      </c>
      <c r="G10" s="3">
        <v>3199</v>
      </c>
    </row>
    <row r="11" spans="1:7" x14ac:dyDescent="0.25">
      <c r="A11" s="12" t="s">
        <v>56</v>
      </c>
      <c r="B11" s="13">
        <f>SUM(B6:B10)</f>
        <v>23951.787264952243</v>
      </c>
      <c r="C11" s="13">
        <v>23990</v>
      </c>
      <c r="D11" s="13">
        <v>21910</v>
      </c>
      <c r="E11" s="13">
        <v>21970</v>
      </c>
      <c r="F11" s="13">
        <v>18782</v>
      </c>
      <c r="G11" s="13">
        <v>21905</v>
      </c>
    </row>
    <row r="12" spans="1:7" x14ac:dyDescent="0.25">
      <c r="A12" s="11" t="s">
        <v>55</v>
      </c>
      <c r="B12" s="2">
        <f>C12</f>
        <v>43012</v>
      </c>
      <c r="C12" s="2">
        <v>43012</v>
      </c>
      <c r="D12" s="2">
        <v>40233</v>
      </c>
      <c r="E12" s="2">
        <v>41507</v>
      </c>
      <c r="F12" s="2">
        <v>37012</v>
      </c>
      <c r="G12" s="2">
        <v>36651</v>
      </c>
    </row>
    <row r="13" spans="1:7" x14ac:dyDescent="0.25">
      <c r="A13" s="11" t="s">
        <v>54</v>
      </c>
      <c r="B13" s="3">
        <f>C13</f>
        <v>21346</v>
      </c>
      <c r="C13" s="3">
        <v>21346</v>
      </c>
      <c r="D13" s="3">
        <v>19856</v>
      </c>
      <c r="E13" s="3">
        <v>20214</v>
      </c>
      <c r="F13" s="3">
        <v>17768</v>
      </c>
      <c r="G13" s="3">
        <v>17189</v>
      </c>
    </row>
    <row r="14" spans="1:7" x14ac:dyDescent="0.25">
      <c r="A14" s="6" t="s">
        <v>53</v>
      </c>
      <c r="B14" s="2">
        <f>B12-B13</f>
        <v>21666</v>
      </c>
      <c r="C14" s="2">
        <v>21666</v>
      </c>
      <c r="D14" s="2">
        <v>20377</v>
      </c>
      <c r="E14" s="2">
        <v>21293</v>
      </c>
      <c r="F14" s="2">
        <v>19244</v>
      </c>
      <c r="G14" s="2">
        <v>19462</v>
      </c>
    </row>
    <row r="15" spans="1:7" x14ac:dyDescent="0.25">
      <c r="A15" s="6" t="s">
        <v>52</v>
      </c>
      <c r="B15" s="2">
        <f>C15</f>
        <v>55188</v>
      </c>
      <c r="C15" s="2">
        <v>55188</v>
      </c>
      <c r="D15" s="2">
        <v>53773</v>
      </c>
      <c r="E15" s="2">
        <v>57562</v>
      </c>
      <c r="F15" s="2">
        <v>54012</v>
      </c>
      <c r="G15" s="2">
        <v>56512</v>
      </c>
    </row>
    <row r="16" spans="1:7" x14ac:dyDescent="0.25">
      <c r="A16" s="6" t="s">
        <v>51</v>
      </c>
      <c r="B16" s="2">
        <f t="shared" ref="B16:B17" si="0">C16</f>
        <v>31572</v>
      </c>
      <c r="C16" s="2">
        <v>31572</v>
      </c>
      <c r="D16" s="2">
        <v>30988</v>
      </c>
      <c r="E16" s="2">
        <v>32620</v>
      </c>
      <c r="F16" s="2">
        <v>31636</v>
      </c>
      <c r="G16" s="2">
        <v>32606</v>
      </c>
    </row>
    <row r="17" spans="1:7" x14ac:dyDescent="0.25">
      <c r="A17" s="6" t="s">
        <v>50</v>
      </c>
      <c r="B17" s="3">
        <f t="shared" si="0"/>
        <v>6847</v>
      </c>
      <c r="C17" s="3">
        <v>6847</v>
      </c>
      <c r="D17" s="3">
        <v>5196</v>
      </c>
      <c r="E17" s="3">
        <v>4909</v>
      </c>
      <c r="F17" s="3">
        <v>4498</v>
      </c>
      <c r="G17" s="3">
        <v>4348</v>
      </c>
    </row>
    <row r="18" spans="1:7" x14ac:dyDescent="0.25">
      <c r="A18" s="12" t="s">
        <v>49</v>
      </c>
      <c r="B18" s="13">
        <f>SUM(B14:B17)</f>
        <v>115273</v>
      </c>
      <c r="C18" s="13">
        <v>115273</v>
      </c>
      <c r="D18" s="13">
        <v>110334</v>
      </c>
      <c r="E18" s="13">
        <v>116384</v>
      </c>
      <c r="F18" s="13">
        <v>109390</v>
      </c>
      <c r="G18" s="13">
        <v>112928</v>
      </c>
    </row>
    <row r="19" spans="1:7" ht="15.75" thickBot="1" x14ac:dyDescent="0.3">
      <c r="A19" s="12" t="s">
        <v>48</v>
      </c>
      <c r="B19" s="14">
        <f>B11+B18</f>
        <v>139224.78726495223</v>
      </c>
      <c r="C19" s="14">
        <v>139263</v>
      </c>
      <c r="D19" s="14">
        <v>132244</v>
      </c>
      <c r="E19" s="14">
        <v>138354</v>
      </c>
      <c r="F19" s="14">
        <v>128172</v>
      </c>
      <c r="G19" s="14">
        <v>134833</v>
      </c>
    </row>
    <row r="20" spans="1:7" ht="8.25" customHeight="1" thickTop="1" thickBot="1" x14ac:dyDescent="0.3">
      <c r="B20" s="8"/>
      <c r="C20" s="8"/>
      <c r="D20" s="8"/>
      <c r="E20" s="8"/>
      <c r="F20" s="8"/>
      <c r="G20" s="8"/>
    </row>
    <row r="21" spans="1:7" ht="15.75" thickBot="1" x14ac:dyDescent="0.3">
      <c r="A21" s="7" t="s">
        <v>47</v>
      </c>
      <c r="B21" s="9"/>
      <c r="C21" s="9"/>
      <c r="D21" s="9"/>
      <c r="E21" s="9"/>
      <c r="F21" s="9"/>
      <c r="G21" s="9"/>
    </row>
    <row r="22" spans="1:7" x14ac:dyDescent="0.25">
      <c r="A22" t="s">
        <v>46</v>
      </c>
      <c r="B22" s="2"/>
      <c r="C22" s="2"/>
      <c r="D22" s="2"/>
      <c r="E22" s="2"/>
      <c r="F22" s="2"/>
      <c r="G22" s="2"/>
    </row>
    <row r="23" spans="1:7" x14ac:dyDescent="0.25">
      <c r="A23" s="6" t="s">
        <v>45</v>
      </c>
      <c r="B23" s="2">
        <f>C23</f>
        <v>12432</v>
      </c>
      <c r="C23" s="2">
        <v>12432</v>
      </c>
      <c r="D23" s="2">
        <v>8698</v>
      </c>
      <c r="E23" s="2">
        <v>9981</v>
      </c>
      <c r="F23" s="2">
        <v>8472</v>
      </c>
      <c r="G23" s="2">
        <v>16320</v>
      </c>
    </row>
    <row r="24" spans="1:7" x14ac:dyDescent="0.25">
      <c r="A24" s="6" t="s">
        <v>44</v>
      </c>
      <c r="B24" s="2">
        <f t="array" ref="B24">AVERAGE(C24:G24/'% of Sales IS Iterative'!$C$5:$G$5)*'% of Sales IS Iterative'!$B$5</f>
        <v>7881.5272007304429</v>
      </c>
      <c r="C24" s="2">
        <v>8777</v>
      </c>
      <c r="D24" s="2">
        <v>7920</v>
      </c>
      <c r="E24" s="2">
        <v>8022</v>
      </c>
      <c r="F24" s="2">
        <v>7251</v>
      </c>
      <c r="G24" s="2">
        <v>5980</v>
      </c>
    </row>
    <row r="25" spans="1:7" x14ac:dyDescent="0.25">
      <c r="A25" s="6" t="s">
        <v>43</v>
      </c>
      <c r="B25" s="2">
        <f>C25</f>
        <v>817</v>
      </c>
      <c r="C25" s="2">
        <v>817</v>
      </c>
      <c r="D25" s="2">
        <v>414</v>
      </c>
      <c r="E25" s="2">
        <v>0</v>
      </c>
      <c r="F25" s="2">
        <v>0</v>
      </c>
      <c r="G25" s="2">
        <v>0</v>
      </c>
    </row>
    <row r="26" spans="1:7" x14ac:dyDescent="0.25">
      <c r="A26" s="6" t="s">
        <v>42</v>
      </c>
      <c r="B26" s="2">
        <f t="array" ref="B26">AVERAGE(C26:G26/'% of Sales IS Iterative'!$C$5:$G$5)*'% of Sales IS Iterative'!$B$5</f>
        <v>8248.6209702814958</v>
      </c>
      <c r="C26" s="2">
        <v>5161</v>
      </c>
      <c r="D26" s="2">
        <v>7875</v>
      </c>
      <c r="E26" s="2">
        <v>9290</v>
      </c>
      <c r="F26" s="2">
        <v>8559</v>
      </c>
      <c r="G26" s="2">
        <v>8601</v>
      </c>
    </row>
    <row r="27" spans="1:7" x14ac:dyDescent="0.25">
      <c r="A27" s="6" t="s">
        <v>41</v>
      </c>
      <c r="B27" s="3">
        <f>C27</f>
        <v>2850</v>
      </c>
      <c r="C27" s="3">
        <v>2850</v>
      </c>
      <c r="D27" s="3">
        <v>0</v>
      </c>
      <c r="E27" s="3">
        <v>0</v>
      </c>
      <c r="F27" s="3">
        <v>0</v>
      </c>
      <c r="G27" s="3">
        <v>0</v>
      </c>
    </row>
    <row r="28" spans="1:7" x14ac:dyDescent="0.25">
      <c r="A28" s="12" t="s">
        <v>40</v>
      </c>
      <c r="B28" s="13">
        <f>SUM(B23:B27)</f>
        <v>32229.148171011941</v>
      </c>
      <c r="C28" s="13">
        <v>30037</v>
      </c>
      <c r="D28" s="13">
        <v>24907</v>
      </c>
      <c r="E28" s="13">
        <v>27293</v>
      </c>
      <c r="F28" s="13">
        <v>24282</v>
      </c>
      <c r="G28" s="13">
        <v>30901</v>
      </c>
    </row>
    <row r="29" spans="1:7" x14ac:dyDescent="0.25">
      <c r="A29" s="6" t="s">
        <v>39</v>
      </c>
      <c r="B29" s="2">
        <f>IF(B46=1,19111+B44,C29)</f>
        <v>19111</v>
      </c>
      <c r="C29" s="2">
        <v>19111</v>
      </c>
      <c r="D29" s="2">
        <v>21080</v>
      </c>
      <c r="E29" s="2">
        <v>22033</v>
      </c>
      <c r="F29" s="2">
        <v>21360</v>
      </c>
      <c r="G29" s="2">
        <v>20652</v>
      </c>
    </row>
    <row r="30" spans="1:7" x14ac:dyDescent="0.25">
      <c r="A30" s="6" t="s">
        <v>38</v>
      </c>
      <c r="B30" s="2">
        <f t="shared" ref="B30:B32" si="1">C30</f>
        <v>10827</v>
      </c>
      <c r="C30" s="2">
        <v>10827</v>
      </c>
      <c r="D30" s="2">
        <v>10132</v>
      </c>
      <c r="E30" s="2">
        <v>11070</v>
      </c>
      <c r="F30" s="2">
        <v>10902</v>
      </c>
      <c r="G30" s="2">
        <v>10752</v>
      </c>
    </row>
    <row r="31" spans="1:7" x14ac:dyDescent="0.25">
      <c r="A31" s="6" t="s">
        <v>37</v>
      </c>
      <c r="B31" s="2">
        <f t="shared" si="1"/>
        <v>645</v>
      </c>
      <c r="C31" s="2">
        <v>645</v>
      </c>
      <c r="D31" s="2">
        <v>596</v>
      </c>
      <c r="E31" s="2">
        <v>361</v>
      </c>
      <c r="F31" s="2">
        <v>324</v>
      </c>
      <c r="G31" s="2"/>
    </row>
    <row r="32" spans="1:7" x14ac:dyDescent="0.25">
      <c r="A32" s="6" t="s">
        <v>36</v>
      </c>
      <c r="B32" s="3">
        <f t="shared" si="1"/>
        <v>10579</v>
      </c>
      <c r="C32" s="3">
        <v>10579</v>
      </c>
      <c r="D32" s="3">
        <v>12090</v>
      </c>
      <c r="E32" s="3">
        <v>9957</v>
      </c>
      <c r="F32" s="3">
        <v>10189</v>
      </c>
      <c r="G32" s="3">
        <v>9429</v>
      </c>
    </row>
    <row r="33" spans="1:7" x14ac:dyDescent="0.25">
      <c r="A33" s="12" t="s">
        <v>35</v>
      </c>
      <c r="B33" s="13">
        <f>SUM(B28:B32)</f>
        <v>73391.148171011941</v>
      </c>
      <c r="C33" s="13">
        <v>71199</v>
      </c>
      <c r="D33" s="13">
        <v>68805</v>
      </c>
      <c r="E33" s="13">
        <v>70714</v>
      </c>
      <c r="F33" s="13">
        <v>67057</v>
      </c>
      <c r="G33" s="13">
        <v>71734</v>
      </c>
    </row>
    <row r="34" spans="1:7" x14ac:dyDescent="0.25">
      <c r="A34" s="6" t="s">
        <v>34</v>
      </c>
      <c r="B34" s="2">
        <f>C34</f>
        <v>1137</v>
      </c>
      <c r="C34" s="2">
        <v>1137</v>
      </c>
      <c r="D34" s="2">
        <v>1195</v>
      </c>
      <c r="E34" s="2">
        <v>1234</v>
      </c>
      <c r="F34" s="2">
        <v>1277</v>
      </c>
      <c r="G34" s="2">
        <v>1324</v>
      </c>
    </row>
    <row r="35" spans="1:7" x14ac:dyDescent="0.25">
      <c r="A35" s="6" t="s">
        <v>33</v>
      </c>
      <c r="B35" s="2">
        <f t="shared" ref="B35:B40" si="2">C35</f>
        <v>4009</v>
      </c>
      <c r="C35" s="2">
        <v>4009</v>
      </c>
      <c r="D35" s="2">
        <v>4008</v>
      </c>
      <c r="E35" s="2">
        <v>4008</v>
      </c>
      <c r="F35" s="2">
        <v>4008</v>
      </c>
      <c r="G35" s="2">
        <v>4007</v>
      </c>
    </row>
    <row r="36" spans="1:7" x14ac:dyDescent="0.25">
      <c r="A36" s="6" t="s">
        <v>32</v>
      </c>
      <c r="B36" s="2">
        <f t="shared" si="2"/>
        <v>-1352</v>
      </c>
      <c r="C36" s="2">
        <v>-1352</v>
      </c>
      <c r="D36" s="2">
        <v>-1357</v>
      </c>
      <c r="E36" s="2">
        <v>-1357</v>
      </c>
      <c r="F36" s="2">
        <v>-1350</v>
      </c>
      <c r="G36" s="2">
        <v>-1340</v>
      </c>
    </row>
    <row r="37" spans="1:7" x14ac:dyDescent="0.25">
      <c r="A37" s="6" t="s">
        <v>31</v>
      </c>
      <c r="B37" s="2">
        <f t="shared" si="2"/>
        <v>63538</v>
      </c>
      <c r="C37" s="2">
        <v>63538</v>
      </c>
      <c r="D37" s="2">
        <v>63181</v>
      </c>
      <c r="E37" s="2">
        <v>62405</v>
      </c>
      <c r="F37" s="2">
        <v>61697</v>
      </c>
      <c r="G37" s="2">
        <v>61118</v>
      </c>
    </row>
    <row r="38" spans="1:7" x14ac:dyDescent="0.25">
      <c r="A38" s="6" t="s">
        <v>30</v>
      </c>
      <c r="B38" s="2">
        <f>C38+'% of Sales IS Iterative'!B22-'% of Sales IS Iterative'!B23</f>
        <v>86238.59142383268</v>
      </c>
      <c r="C38" s="2">
        <v>80197</v>
      </c>
      <c r="D38" s="2">
        <v>75349</v>
      </c>
      <c r="E38" s="2">
        <v>70682</v>
      </c>
      <c r="F38" s="2">
        <v>64614</v>
      </c>
      <c r="G38" s="2">
        <v>57309</v>
      </c>
    </row>
    <row r="39" spans="1:7" x14ac:dyDescent="0.25">
      <c r="A39" s="6" t="s">
        <v>29</v>
      </c>
      <c r="B39" s="2">
        <f t="shared" si="2"/>
        <v>-71966</v>
      </c>
      <c r="C39" s="2">
        <v>-71966</v>
      </c>
      <c r="D39" s="2">
        <v>-69604</v>
      </c>
      <c r="E39" s="2">
        <v>-67278</v>
      </c>
      <c r="F39" s="2">
        <v>-61309</v>
      </c>
      <c r="G39" s="2">
        <v>-55961</v>
      </c>
    </row>
    <row r="40" spans="1:7" x14ac:dyDescent="0.25">
      <c r="A40" s="6" t="s">
        <v>28</v>
      </c>
      <c r="B40" s="3">
        <f t="shared" si="2"/>
        <v>-7499</v>
      </c>
      <c r="C40" s="3">
        <v>-7499</v>
      </c>
      <c r="D40" s="3">
        <v>-9333</v>
      </c>
      <c r="E40" s="3">
        <v>-2054</v>
      </c>
      <c r="F40" s="3">
        <v>-7822</v>
      </c>
      <c r="G40" s="3">
        <v>-3358</v>
      </c>
    </row>
    <row r="41" spans="1:7" x14ac:dyDescent="0.25">
      <c r="A41" s="12" t="s">
        <v>27</v>
      </c>
      <c r="B41" s="13">
        <f>SUM(B34:B40)</f>
        <v>74105.591423832695</v>
      </c>
      <c r="C41" s="13">
        <v>68064</v>
      </c>
      <c r="D41" s="13">
        <v>63439</v>
      </c>
      <c r="E41" s="13">
        <v>67640</v>
      </c>
      <c r="F41" s="13">
        <v>61115</v>
      </c>
      <c r="G41" s="13">
        <v>63099</v>
      </c>
    </row>
    <row r="42" spans="1:7" ht="15.75" thickBot="1" x14ac:dyDescent="0.3">
      <c r="A42" s="12" t="s">
        <v>26</v>
      </c>
      <c r="B42" s="14">
        <f>B33+B41</f>
        <v>147496.73959484464</v>
      </c>
      <c r="C42" s="14">
        <v>139263</v>
      </c>
      <c r="D42" s="14">
        <v>132244</v>
      </c>
      <c r="E42" s="14">
        <v>138354</v>
      </c>
      <c r="F42" s="14">
        <v>128172</v>
      </c>
      <c r="G42" s="14">
        <v>134833</v>
      </c>
    </row>
    <row r="43" spans="1:7" ht="15.75" thickTop="1" x14ac:dyDescent="0.25"/>
    <row r="44" spans="1:7" x14ac:dyDescent="0.25">
      <c r="A44" t="s">
        <v>70</v>
      </c>
      <c r="B44" s="18">
        <f>B19-B42</f>
        <v>-8271.9523298924032</v>
      </c>
      <c r="C44" t="str">
        <f>IF(B44&gt;0,"Deficit", IF(B44&lt;0,"Surplus","Balanced"))</f>
        <v>Surplus</v>
      </c>
    </row>
    <row r="45" spans="1:7" x14ac:dyDescent="0.25">
      <c r="A45" t="s">
        <v>99</v>
      </c>
      <c r="B45" s="18">
        <f>IF(B46=1,B45+B44,B44)</f>
        <v>-8271.9523298924032</v>
      </c>
    </row>
    <row r="46" spans="1:7" x14ac:dyDescent="0.25">
      <c r="A46" t="s">
        <v>100</v>
      </c>
      <c r="B46">
        <v>0</v>
      </c>
    </row>
    <row r="48" spans="1:7" x14ac:dyDescent="0.25">
      <c r="A48" t="s">
        <v>20</v>
      </c>
    </row>
    <row r="49" spans="1:1" x14ac:dyDescent="0.25">
      <c r="A49" t="s">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heetViews>
  <sheetFormatPr defaultRowHeight="15" x14ac:dyDescent="0.25"/>
  <cols>
    <col min="5" max="5" width="17.140625" customWidth="1"/>
    <col min="6" max="6" width="12.28515625" bestFit="1" customWidth="1"/>
    <col min="7" max="7" width="15.5703125" bestFit="1" customWidth="1"/>
    <col min="8" max="8" width="13" bestFit="1" customWidth="1"/>
    <col min="9" max="9" width="9.42578125" bestFit="1" customWidth="1"/>
    <col min="10" max="10" width="11.140625" bestFit="1" customWidth="1"/>
    <col min="11" max="11" width="10.42578125" bestFit="1" customWidth="1"/>
  </cols>
  <sheetData>
    <row r="1" spans="1:3" x14ac:dyDescent="0.25">
      <c r="A1" t="s">
        <v>72</v>
      </c>
      <c r="B1" t="s">
        <v>74</v>
      </c>
      <c r="C1" t="s">
        <v>73</v>
      </c>
    </row>
    <row r="2" spans="1:3" x14ac:dyDescent="0.25">
      <c r="A2">
        <v>2013</v>
      </c>
      <c r="B2" s="18">
        <v>84167</v>
      </c>
      <c r="C2" s="18">
        <v>5947</v>
      </c>
    </row>
    <row r="3" spans="1:3" x14ac:dyDescent="0.25">
      <c r="A3">
        <v>2012</v>
      </c>
      <c r="B3" s="18">
        <v>83680</v>
      </c>
      <c r="C3" s="18">
        <v>4436</v>
      </c>
    </row>
    <row r="4" spans="1:3" x14ac:dyDescent="0.25">
      <c r="A4">
        <v>2011</v>
      </c>
      <c r="B4" s="18">
        <v>82559</v>
      </c>
      <c r="C4" s="18">
        <v>2768</v>
      </c>
    </row>
    <row r="5" spans="1:3" x14ac:dyDescent="0.25">
      <c r="A5">
        <v>2010</v>
      </c>
      <c r="B5" s="18">
        <v>78938</v>
      </c>
      <c r="C5" s="18">
        <v>2879</v>
      </c>
    </row>
    <row r="6" spans="1:3" x14ac:dyDescent="0.25">
      <c r="A6">
        <v>2009</v>
      </c>
      <c r="B6" s="18">
        <v>79029</v>
      </c>
      <c r="C6" s="18">
        <v>4781</v>
      </c>
    </row>
    <row r="18" spans="5:10" x14ac:dyDescent="0.25">
      <c r="E18" t="s">
        <v>75</v>
      </c>
    </row>
    <row r="19" spans="5:10" ht="15.75" thickBot="1" x14ac:dyDescent="0.3"/>
    <row r="20" spans="5:10" x14ac:dyDescent="0.25">
      <c r="E20" s="23" t="s">
        <v>76</v>
      </c>
      <c r="F20" s="23"/>
    </row>
    <row r="21" spans="5:10" x14ac:dyDescent="0.25">
      <c r="E21" s="19" t="s">
        <v>77</v>
      </c>
      <c r="F21" s="24">
        <v>0.41515873636874762</v>
      </c>
    </row>
    <row r="22" spans="5:10" x14ac:dyDescent="0.25">
      <c r="E22" s="19" t="s">
        <v>78</v>
      </c>
      <c r="F22" s="24">
        <v>0.1723567763832953</v>
      </c>
    </row>
    <row r="23" spans="5:10" x14ac:dyDescent="0.25">
      <c r="E23" s="19" t="s">
        <v>79</v>
      </c>
      <c r="F23" s="24">
        <v>-0.10352429815560626</v>
      </c>
    </row>
    <row r="24" spans="5:10" x14ac:dyDescent="0.25">
      <c r="E24" s="19" t="s">
        <v>80</v>
      </c>
      <c r="F24" s="25">
        <v>1412.680032905301</v>
      </c>
    </row>
    <row r="25" spans="5:10" ht="15.75" thickBot="1" x14ac:dyDescent="0.3">
      <c r="E25" s="20" t="s">
        <v>81</v>
      </c>
      <c r="F25" s="20">
        <v>5</v>
      </c>
    </row>
    <row r="27" spans="5:10" ht="15.75" thickBot="1" x14ac:dyDescent="0.3">
      <c r="E27" t="s">
        <v>82</v>
      </c>
    </row>
    <row r="28" spans="5:10" x14ac:dyDescent="0.25">
      <c r="E28" s="22"/>
      <c r="F28" s="22" t="s">
        <v>87</v>
      </c>
      <c r="G28" s="22" t="s">
        <v>88</v>
      </c>
      <c r="H28" s="22" t="s">
        <v>89</v>
      </c>
      <c r="I28" s="22" t="s">
        <v>90</v>
      </c>
      <c r="J28" s="22" t="s">
        <v>91</v>
      </c>
    </row>
    <row r="29" spans="5:10" x14ac:dyDescent="0.25">
      <c r="E29" s="19" t="s">
        <v>83</v>
      </c>
      <c r="F29" s="19">
        <v>1</v>
      </c>
      <c r="G29" s="25">
        <v>1246792.1738920333</v>
      </c>
      <c r="H29" s="25">
        <v>1246792.1738920333</v>
      </c>
      <c r="I29" s="25">
        <v>0.62475027209230161</v>
      </c>
      <c r="J29" s="19">
        <v>0.48700699969089417</v>
      </c>
    </row>
    <row r="30" spans="5:10" x14ac:dyDescent="0.25">
      <c r="E30" s="19" t="s">
        <v>84</v>
      </c>
      <c r="F30" s="19">
        <v>3</v>
      </c>
      <c r="G30" s="25">
        <v>5986994.6261079665</v>
      </c>
      <c r="H30" s="25">
        <v>1995664.8753693223</v>
      </c>
      <c r="I30" s="25"/>
      <c r="J30" s="19"/>
    </row>
    <row r="31" spans="5:10" ht="15.75" thickBot="1" x14ac:dyDescent="0.3">
      <c r="E31" s="20" t="s">
        <v>85</v>
      </c>
      <c r="F31" s="20">
        <v>4</v>
      </c>
      <c r="G31" s="26">
        <v>7233786.7999999998</v>
      </c>
      <c r="H31" s="26"/>
      <c r="I31" s="26"/>
      <c r="J31" s="20"/>
    </row>
    <row r="32" spans="5:10" ht="15.75" thickBot="1" x14ac:dyDescent="0.3"/>
    <row r="33" spans="5:11" x14ac:dyDescent="0.25">
      <c r="E33" s="22"/>
      <c r="F33" s="22" t="s">
        <v>92</v>
      </c>
      <c r="G33" s="22" t="s">
        <v>80</v>
      </c>
      <c r="H33" s="22" t="s">
        <v>93</v>
      </c>
      <c r="I33" s="22" t="s">
        <v>94</v>
      </c>
      <c r="J33" s="22" t="s">
        <v>95</v>
      </c>
      <c r="K33" s="22" t="s">
        <v>96</v>
      </c>
    </row>
    <row r="34" spans="5:11" x14ac:dyDescent="0.25">
      <c r="E34" s="19" t="s">
        <v>86</v>
      </c>
      <c r="F34" s="25">
        <v>-13896.215922706051</v>
      </c>
      <c r="G34" s="25">
        <v>22855.588250256118</v>
      </c>
      <c r="H34" s="25">
        <v>-0.60800079921593486</v>
      </c>
      <c r="I34" s="25">
        <v>0.58612598726221443</v>
      </c>
      <c r="J34" s="25">
        <v>-86632.898304819377</v>
      </c>
      <c r="K34" s="25">
        <v>58840.466459407282</v>
      </c>
    </row>
    <row r="35" spans="5:11" ht="15.75" thickBot="1" x14ac:dyDescent="0.3">
      <c r="E35" s="20" t="s">
        <v>74</v>
      </c>
      <c r="F35" s="26">
        <v>0.22110198179980131</v>
      </c>
      <c r="G35" s="26">
        <v>0.27973023380614215</v>
      </c>
      <c r="H35" s="26">
        <v>0.79041145746522623</v>
      </c>
      <c r="I35" s="26">
        <v>0.48700699969089389</v>
      </c>
      <c r="J35" s="26">
        <v>-0.6691244672527038</v>
      </c>
      <c r="K35" s="26">
        <v>1.1113284308523064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heetViews>
  <sheetFormatPr defaultRowHeight="15" x14ac:dyDescent="0.25"/>
  <cols>
    <col min="1" max="1" width="41" customWidth="1"/>
    <col min="2" max="2" width="10.42578125" customWidth="1"/>
    <col min="3" max="7" width="10.42578125" bestFit="1" customWidth="1"/>
  </cols>
  <sheetData>
    <row r="1" spans="1:7" x14ac:dyDescent="0.25">
      <c r="A1" s="10" t="s">
        <v>24</v>
      </c>
      <c r="B1" s="1"/>
      <c r="C1" s="1"/>
      <c r="D1" s="1"/>
      <c r="E1" s="1"/>
      <c r="F1" s="1"/>
      <c r="G1" s="1"/>
    </row>
    <row r="2" spans="1:7" x14ac:dyDescent="0.25">
      <c r="A2" s="10" t="s">
        <v>21</v>
      </c>
      <c r="B2" s="1"/>
      <c r="C2" s="1"/>
      <c r="D2" s="1"/>
      <c r="E2" s="1"/>
      <c r="F2" s="1"/>
      <c r="G2" s="1"/>
    </row>
    <row r="3" spans="1:7" ht="15.75" thickBot="1" x14ac:dyDescent="0.3">
      <c r="A3" s="10" t="s">
        <v>25</v>
      </c>
      <c r="B3" s="1"/>
      <c r="C3" s="1"/>
      <c r="D3" s="1"/>
      <c r="E3" s="1"/>
      <c r="F3" s="1"/>
      <c r="G3" s="1"/>
    </row>
    <row r="4" spans="1:7" ht="15.75" thickBot="1" x14ac:dyDescent="0.3">
      <c r="A4" s="5"/>
      <c r="B4" s="16">
        <v>2014</v>
      </c>
      <c r="C4" s="5">
        <v>2013</v>
      </c>
      <c r="D4" s="5">
        <v>2012</v>
      </c>
      <c r="E4" s="5">
        <v>2011</v>
      </c>
      <c r="F4" s="5">
        <v>2010</v>
      </c>
      <c r="G4" s="5">
        <v>2009</v>
      </c>
    </row>
    <row r="5" spans="1:7" x14ac:dyDescent="0.25">
      <c r="A5" t="s">
        <v>1</v>
      </c>
      <c r="B5" s="2">
        <v>85000</v>
      </c>
      <c r="C5" s="2">
        <v>84167</v>
      </c>
      <c r="D5" s="2">
        <v>83680</v>
      </c>
      <c r="E5" s="2">
        <v>82559</v>
      </c>
      <c r="F5" s="2">
        <v>78938</v>
      </c>
      <c r="G5" s="2">
        <v>79029</v>
      </c>
    </row>
    <row r="6" spans="1:7" x14ac:dyDescent="0.25">
      <c r="A6" t="s">
        <v>2</v>
      </c>
      <c r="B6" s="3">
        <f t="array" ref="B6">AVERAGE(C6:G6/$C$5:$G$5)*$B$5</f>
        <v>42109.77340873819</v>
      </c>
      <c r="C6" s="3">
        <v>42428</v>
      </c>
      <c r="D6" s="3">
        <v>42391</v>
      </c>
      <c r="E6" s="3">
        <v>40768</v>
      </c>
      <c r="F6" s="3">
        <v>37919</v>
      </c>
      <c r="G6" s="3">
        <v>38898</v>
      </c>
    </row>
    <row r="7" spans="1:7" x14ac:dyDescent="0.25">
      <c r="A7" s="12" t="s">
        <v>3</v>
      </c>
      <c r="B7" s="13">
        <f>B5-B6</f>
        <v>42890.22659126181</v>
      </c>
      <c r="C7" s="13">
        <v>41739</v>
      </c>
      <c r="D7" s="13">
        <v>41289</v>
      </c>
      <c r="E7" s="13">
        <v>41791</v>
      </c>
      <c r="F7" s="13">
        <v>41019</v>
      </c>
      <c r="G7" s="13">
        <v>40131</v>
      </c>
    </row>
    <row r="8" spans="1:7" x14ac:dyDescent="0.25">
      <c r="A8" t="s">
        <v>4</v>
      </c>
      <c r="B8" s="2">
        <f t="array" ref="B8">AVERAGE(C8:G8/$C$5:$G$5)*$B$5</f>
        <v>26707.011315625401</v>
      </c>
      <c r="C8" s="2">
        <v>26950</v>
      </c>
      <c r="D8" s="2">
        <v>26421</v>
      </c>
      <c r="E8" s="2">
        <v>25973</v>
      </c>
      <c r="F8" s="2">
        <v>24998</v>
      </c>
      <c r="G8" s="2">
        <v>24008</v>
      </c>
    </row>
    <row r="9" spans="1:7" x14ac:dyDescent="0.25">
      <c r="A9" t="s">
        <v>5</v>
      </c>
      <c r="B9" s="3">
        <f t="array" ref="B9">AVERAGE(C9:G9/$C$5:$G$5)*$B$5</f>
        <v>382.38173874524836</v>
      </c>
      <c r="C9" s="3">
        <v>308</v>
      </c>
      <c r="D9" s="3">
        <v>1576</v>
      </c>
      <c r="E9" s="3">
        <v>0</v>
      </c>
      <c r="F9" s="3">
        <v>0</v>
      </c>
      <c r="G9" s="3">
        <v>0</v>
      </c>
    </row>
    <row r="10" spans="1:7" x14ac:dyDescent="0.25">
      <c r="A10" s="12" t="s">
        <v>6</v>
      </c>
      <c r="B10" s="13">
        <f>B7-SUM(B8:B9)</f>
        <v>15800.833536891161</v>
      </c>
      <c r="C10" s="13">
        <v>14481</v>
      </c>
      <c r="D10" s="13">
        <v>13292</v>
      </c>
      <c r="E10" s="13">
        <v>15818</v>
      </c>
      <c r="F10" s="13">
        <v>16021</v>
      </c>
      <c r="G10" s="13">
        <v>16123</v>
      </c>
    </row>
    <row r="11" spans="1:7" x14ac:dyDescent="0.25">
      <c r="A11" t="s">
        <v>7</v>
      </c>
      <c r="B11" s="2">
        <f>TREND(C11:G11,$C$4:$G$4,$B$4)</f>
        <v>446.5</v>
      </c>
      <c r="C11" s="2">
        <v>667</v>
      </c>
      <c r="D11" s="2">
        <v>769</v>
      </c>
      <c r="E11" s="2">
        <v>831</v>
      </c>
      <c r="F11" s="2">
        <v>946</v>
      </c>
      <c r="G11" s="2">
        <v>1358</v>
      </c>
    </row>
    <row r="12" spans="1:7" x14ac:dyDescent="0.25">
      <c r="A12" t="s">
        <v>8</v>
      </c>
      <c r="B12" s="3">
        <f>TREND(C12:G12,$C$4:$G$4,$B$4)</f>
        <v>773.39999999999418</v>
      </c>
      <c r="C12" s="3">
        <v>1029</v>
      </c>
      <c r="D12" s="3">
        <v>262</v>
      </c>
      <c r="E12" s="3">
        <v>202</v>
      </c>
      <c r="F12" s="3">
        <v>-28</v>
      </c>
      <c r="G12" s="3">
        <v>560</v>
      </c>
    </row>
    <row r="13" spans="1:7" x14ac:dyDescent="0.25">
      <c r="A13" s="12" t="s">
        <v>9</v>
      </c>
      <c r="B13" s="13">
        <f>B10-B11+B12</f>
        <v>16127.733536891155</v>
      </c>
      <c r="C13" s="13">
        <v>14843</v>
      </c>
      <c r="D13" s="13">
        <v>12785</v>
      </c>
      <c r="E13" s="13">
        <v>15189</v>
      </c>
      <c r="F13" s="13">
        <v>15047</v>
      </c>
      <c r="G13" s="13">
        <v>15325</v>
      </c>
    </row>
    <row r="14" spans="1:7" x14ac:dyDescent="0.25">
      <c r="A14" t="s">
        <v>10</v>
      </c>
      <c r="B14" s="3">
        <f>B13*B24</f>
        <v>4070.7911202111663</v>
      </c>
      <c r="C14" s="3">
        <v>3441</v>
      </c>
      <c r="D14" s="3">
        <v>3468</v>
      </c>
      <c r="E14" s="3">
        <v>3392</v>
      </c>
      <c r="F14" s="3">
        <v>4101</v>
      </c>
      <c r="G14" s="3">
        <v>4032</v>
      </c>
    </row>
    <row r="15" spans="1:7" x14ac:dyDescent="0.25">
      <c r="A15" t="s">
        <v>11</v>
      </c>
      <c r="B15" s="2">
        <f>B13-B14</f>
        <v>12056.942416679989</v>
      </c>
      <c r="C15" s="2">
        <v>11402</v>
      </c>
      <c r="D15" s="2">
        <v>9317</v>
      </c>
      <c r="E15" s="2">
        <v>11797</v>
      </c>
      <c r="F15" s="2">
        <v>10946</v>
      </c>
      <c r="G15" s="2">
        <v>11293</v>
      </c>
    </row>
    <row r="16" spans="1:7" x14ac:dyDescent="0.25">
      <c r="A16" t="s">
        <v>12</v>
      </c>
      <c r="B16" s="2">
        <f>C16</f>
        <v>0</v>
      </c>
      <c r="C16" s="2">
        <v>0</v>
      </c>
      <c r="D16" s="2">
        <v>1587</v>
      </c>
      <c r="E16" s="2">
        <v>0</v>
      </c>
      <c r="F16" s="2">
        <v>1790</v>
      </c>
      <c r="G16" s="2">
        <v>2143</v>
      </c>
    </row>
    <row r="17" spans="1:7" x14ac:dyDescent="0.25">
      <c r="A17" t="s">
        <v>13</v>
      </c>
      <c r="B17" s="3">
        <v>0</v>
      </c>
      <c r="C17" s="3">
        <v>-90</v>
      </c>
      <c r="D17" s="3">
        <v>-148</v>
      </c>
      <c r="E17" s="3">
        <v>0</v>
      </c>
      <c r="F17" s="3">
        <v>0</v>
      </c>
      <c r="G17" s="3">
        <v>0</v>
      </c>
    </row>
    <row r="18" spans="1:7" ht="15.75" thickBot="1" x14ac:dyDescent="0.3">
      <c r="A18" s="12" t="s">
        <v>14</v>
      </c>
      <c r="B18" s="15">
        <f>SUM(B15:B17)</f>
        <v>12056.942416679989</v>
      </c>
      <c r="C18" s="15">
        <v>11312</v>
      </c>
      <c r="D18" s="15">
        <v>10756</v>
      </c>
      <c r="E18" s="15">
        <v>11797</v>
      </c>
      <c r="F18" s="15">
        <v>12736</v>
      </c>
      <c r="G18" s="15">
        <v>13436</v>
      </c>
    </row>
    <row r="19" spans="1:7" ht="15.75" thickTop="1" x14ac:dyDescent="0.25">
      <c r="B19" s="2"/>
      <c r="C19" s="2"/>
      <c r="D19" s="2"/>
      <c r="E19" s="2"/>
      <c r="F19" s="2"/>
      <c r="G19" s="2"/>
    </row>
    <row r="20" spans="1:7" x14ac:dyDescent="0.25">
      <c r="A20" t="s">
        <v>66</v>
      </c>
      <c r="B20" s="2"/>
      <c r="C20" s="2"/>
      <c r="D20" s="2"/>
      <c r="E20" s="2"/>
      <c r="F20" s="2"/>
      <c r="G20" s="2"/>
    </row>
    <row r="21" spans="1:7" x14ac:dyDescent="0.25">
      <c r="A21" t="s">
        <v>15</v>
      </c>
      <c r="B21" s="2">
        <v>0</v>
      </c>
      <c r="C21" s="2">
        <v>0</v>
      </c>
      <c r="D21" s="2">
        <v>0</v>
      </c>
      <c r="E21" s="2">
        <v>233</v>
      </c>
      <c r="F21" s="2">
        <v>219</v>
      </c>
      <c r="G21" s="2">
        <v>192</v>
      </c>
    </row>
    <row r="22" spans="1:7" x14ac:dyDescent="0.25">
      <c r="A22" t="s">
        <v>16</v>
      </c>
      <c r="B22" s="2">
        <f>B18-B21</f>
        <v>12056.942416679989</v>
      </c>
      <c r="C22" s="2">
        <v>11312</v>
      </c>
      <c r="D22" s="2">
        <v>10756</v>
      </c>
      <c r="E22" s="2">
        <v>11564</v>
      </c>
      <c r="F22" s="2">
        <v>12517</v>
      </c>
      <c r="G22" s="2">
        <v>13244</v>
      </c>
    </row>
    <row r="23" spans="1:7" x14ac:dyDescent="0.25">
      <c r="A23" t="s">
        <v>67</v>
      </c>
      <c r="B23" s="18">
        <f>B22*B25</f>
        <v>6028.4712083399945</v>
      </c>
      <c r="C23" s="2">
        <v>6519</v>
      </c>
      <c r="D23" s="2">
        <v>6139</v>
      </c>
      <c r="E23" s="2">
        <v>5767</v>
      </c>
      <c r="F23" s="2">
        <v>5458</v>
      </c>
      <c r="G23" s="2">
        <v>5044</v>
      </c>
    </row>
    <row r="24" spans="1:7" x14ac:dyDescent="0.25">
      <c r="A24" t="s">
        <v>68</v>
      </c>
      <c r="B24" s="17">
        <f t="array" ref="B24">AVERAGE(C14:G14/C13:G13)</f>
        <v>0.25240937363576182</v>
      </c>
      <c r="C24" s="2"/>
      <c r="D24" s="2"/>
      <c r="E24" s="2"/>
      <c r="F24" s="2"/>
      <c r="G24" s="2"/>
    </row>
    <row r="25" spans="1:7" x14ac:dyDescent="0.25">
      <c r="A25" t="s">
        <v>69</v>
      </c>
      <c r="B25" s="17">
        <v>0.5</v>
      </c>
      <c r="C25" s="2"/>
      <c r="D25" s="2"/>
      <c r="E25" s="2"/>
      <c r="F25" s="2"/>
      <c r="G25" s="2"/>
    </row>
    <row r="26" spans="1:7" x14ac:dyDescent="0.25">
      <c r="A26" t="s">
        <v>71</v>
      </c>
      <c r="B26" s="17">
        <v>4.3799999999999999E-2</v>
      </c>
      <c r="C26" s="2"/>
      <c r="D26" s="2"/>
      <c r="E26" s="2"/>
      <c r="F26" s="2"/>
      <c r="G26" s="2"/>
    </row>
    <row r="28" spans="1:7" x14ac:dyDescent="0.25">
      <c r="A28" t="s">
        <v>22</v>
      </c>
    </row>
    <row r="29" spans="1:7" x14ac:dyDescent="0.25">
      <c r="A29" t="s">
        <v>17</v>
      </c>
      <c r="C29">
        <v>4.04</v>
      </c>
      <c r="D29">
        <v>3.82</v>
      </c>
      <c r="E29">
        <v>4.12</v>
      </c>
      <c r="F29">
        <v>4.32</v>
      </c>
      <c r="G29">
        <v>4.49</v>
      </c>
    </row>
    <row r="30" spans="1:7" x14ac:dyDescent="0.25">
      <c r="A30" t="s">
        <v>18</v>
      </c>
      <c r="C30">
        <v>3.86</v>
      </c>
      <c r="D30">
        <v>3.66</v>
      </c>
      <c r="E30">
        <v>3.93</v>
      </c>
      <c r="F30">
        <v>4.1100000000000003</v>
      </c>
      <c r="G30">
        <v>4.26</v>
      </c>
    </row>
    <row r="32" spans="1:7" x14ac:dyDescent="0.25">
      <c r="A32" t="s">
        <v>23</v>
      </c>
    </row>
    <row r="33" spans="1:7" x14ac:dyDescent="0.25">
      <c r="A33" t="s">
        <v>17</v>
      </c>
      <c r="B33" s="2"/>
      <c r="C33" s="2">
        <v>2743</v>
      </c>
      <c r="D33" s="2">
        <v>2751</v>
      </c>
      <c r="E33" s="2">
        <v>2804</v>
      </c>
      <c r="F33" s="2">
        <v>2901</v>
      </c>
      <c r="G33" s="2">
        <v>2952</v>
      </c>
    </row>
    <row r="34" spans="1:7" x14ac:dyDescent="0.25">
      <c r="A34" t="s">
        <v>18</v>
      </c>
      <c r="B34" s="2"/>
      <c r="C34" s="2">
        <v>2931</v>
      </c>
      <c r="D34" s="2">
        <v>2941</v>
      </c>
      <c r="E34" s="2">
        <v>3002</v>
      </c>
      <c r="F34" s="2">
        <v>3099</v>
      </c>
      <c r="G34" s="2">
        <v>3154</v>
      </c>
    </row>
    <row r="35" spans="1:7" x14ac:dyDescent="0.25">
      <c r="A35" t="s">
        <v>19</v>
      </c>
      <c r="B35" s="2"/>
      <c r="C35" s="2">
        <v>18492</v>
      </c>
      <c r="D35" s="2">
        <v>16758</v>
      </c>
      <c r="E35" s="2">
        <v>18858</v>
      </c>
      <c r="F35" s="2">
        <v>19101</v>
      </c>
      <c r="G35" s="2">
        <v>19765</v>
      </c>
    </row>
    <row r="37" spans="1:7" x14ac:dyDescent="0.25">
      <c r="A37" t="s">
        <v>20</v>
      </c>
    </row>
    <row r="38" spans="1:7" x14ac:dyDescent="0.25">
      <c r="A38" t="s">
        <v>0</v>
      </c>
    </row>
  </sheetData>
  <scenarios current="1" show="1" sqref="B27">
    <scenario name="Sales Up 5%" locked="1" count="1" user="Timothy R. Mayes, Ph.D." comment="Created by Timothy R. Mayes, Ph.D. on 3/11/2014">
      <inputCells r="B5" val="89250" numFmtId="164"/>
    </scenario>
    <scenario name="Sales as Expected" locked="1" count="1" user="Timothy R. Mayes, Ph.D." comment="Created by Timothy R. Mayes, Ph.D. on 3/11/2014">
      <inputCells r="B5" val="85000" numFmtId="164"/>
    </scenario>
    <scenario name="Sales Down by 5%" locked="1" count="1" user="Timothy R. Mayes, Ph.D." comment="Created by Timothy R. Mayes, Ph.D. on 3/11/2014">
      <inputCells r="B5" val="80750" numFmtId="164"/>
    </scenario>
  </scenario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heetViews>
  <sheetFormatPr defaultRowHeight="15" x14ac:dyDescent="0.25"/>
  <cols>
    <col min="1" max="1" width="63.5703125" bestFit="1" customWidth="1"/>
    <col min="2" max="2" width="11.42578125" customWidth="1"/>
    <col min="3" max="7" width="11.42578125" bestFit="1" customWidth="1"/>
  </cols>
  <sheetData>
    <row r="1" spans="1:7" x14ac:dyDescent="0.25">
      <c r="A1" s="10" t="s">
        <v>24</v>
      </c>
      <c r="B1" s="1"/>
      <c r="C1" s="1"/>
      <c r="D1" s="1"/>
      <c r="E1" s="1"/>
      <c r="F1" s="1"/>
      <c r="G1" s="1"/>
    </row>
    <row r="2" spans="1:7" x14ac:dyDescent="0.25">
      <c r="A2" s="10" t="s">
        <v>64</v>
      </c>
      <c r="B2" s="1"/>
      <c r="C2" s="1"/>
      <c r="D2" s="1"/>
      <c r="E2" s="1"/>
      <c r="F2" s="1"/>
      <c r="G2" s="1"/>
    </row>
    <row r="3" spans="1:7" ht="15.75" thickBot="1" x14ac:dyDescent="0.3">
      <c r="A3" s="10" t="s">
        <v>65</v>
      </c>
      <c r="B3" s="1"/>
      <c r="C3" s="1"/>
      <c r="D3" s="1"/>
      <c r="E3" s="1"/>
      <c r="F3" s="1"/>
      <c r="G3" s="1"/>
    </row>
    <row r="4" spans="1:7" ht="15.75" thickBot="1" x14ac:dyDescent="0.3">
      <c r="A4" s="4" t="s">
        <v>63</v>
      </c>
      <c r="B4" s="16">
        <f>'% of Sales IS with Trend'!B4</f>
        <v>2014</v>
      </c>
      <c r="C4" s="5">
        <v>2013</v>
      </c>
      <c r="D4" s="5">
        <v>2012</v>
      </c>
      <c r="E4" s="5">
        <v>2011</v>
      </c>
      <c r="F4" s="5">
        <v>2010</v>
      </c>
      <c r="G4" s="5">
        <v>2009</v>
      </c>
    </row>
    <row r="5" spans="1:7" x14ac:dyDescent="0.25">
      <c r="A5" t="s">
        <v>62</v>
      </c>
    </row>
    <row r="6" spans="1:7" x14ac:dyDescent="0.25">
      <c r="A6" s="6" t="s">
        <v>61</v>
      </c>
      <c r="B6" s="2">
        <f>TREND(C6:G6,$C$4:$G$4,$B$4)</f>
        <v>5328.9000000000233</v>
      </c>
      <c r="C6" s="2">
        <v>5947</v>
      </c>
      <c r="D6" s="2">
        <v>4436</v>
      </c>
      <c r="E6" s="2">
        <v>2768</v>
      </c>
      <c r="F6" s="2">
        <v>2879</v>
      </c>
      <c r="G6" s="2">
        <v>4781</v>
      </c>
    </row>
    <row r="7" spans="1:7" x14ac:dyDescent="0.25">
      <c r="A7" s="6" t="s">
        <v>60</v>
      </c>
      <c r="B7" s="2">
        <f t="array" ref="B7">AVERAGE(C7:G7/'% of Sales IS with Trend'!$C$5:$G$5)*'% of Sales IS with Trend'!$B$5</f>
        <v>6243.6588970598496</v>
      </c>
      <c r="C7" s="2">
        <v>6508</v>
      </c>
      <c r="D7" s="2">
        <v>6068</v>
      </c>
      <c r="E7" s="2">
        <v>6275</v>
      </c>
      <c r="F7" s="2">
        <v>5335</v>
      </c>
      <c r="G7" s="2">
        <v>5836</v>
      </c>
    </row>
    <row r="8" spans="1:7" x14ac:dyDescent="0.25">
      <c r="A8" s="6" t="s">
        <v>59</v>
      </c>
      <c r="B8" s="2">
        <f t="array" ref="B8">AVERAGE(C8:G8/'% of Sales IS with Trend'!$C$5:$G$5)*'% of Sales IS with Trend'!$B$5</f>
        <v>7135.1283678923946</v>
      </c>
      <c r="C8" s="2">
        <v>6909</v>
      </c>
      <c r="D8" s="2">
        <v>6721</v>
      </c>
      <c r="E8" s="2">
        <v>7379</v>
      </c>
      <c r="F8" s="2">
        <v>6384</v>
      </c>
      <c r="G8" s="2">
        <v>6880</v>
      </c>
    </row>
    <row r="9" spans="1:7" x14ac:dyDescent="0.25">
      <c r="A9" s="6" t="s">
        <v>58</v>
      </c>
      <c r="B9" s="2">
        <f>C9</f>
        <v>948</v>
      </c>
      <c r="C9" s="2">
        <v>948</v>
      </c>
      <c r="D9" s="2">
        <v>1001</v>
      </c>
      <c r="E9" s="2">
        <v>1140</v>
      </c>
      <c r="F9" s="2">
        <v>990</v>
      </c>
      <c r="G9" s="2">
        <v>1209</v>
      </c>
    </row>
    <row r="10" spans="1:7" x14ac:dyDescent="0.25">
      <c r="A10" s="6" t="s">
        <v>57</v>
      </c>
      <c r="B10" s="3">
        <f>C10</f>
        <v>3678</v>
      </c>
      <c r="C10" s="3">
        <v>3678</v>
      </c>
      <c r="D10" s="3">
        <v>3684</v>
      </c>
      <c r="E10" s="3">
        <v>4408</v>
      </c>
      <c r="F10" s="3">
        <v>3194</v>
      </c>
      <c r="G10" s="3">
        <v>3199</v>
      </c>
    </row>
    <row r="11" spans="1:7" x14ac:dyDescent="0.25">
      <c r="A11" s="12" t="s">
        <v>56</v>
      </c>
      <c r="B11" s="13">
        <f>SUM(B6:B10)</f>
        <v>23333.687264952267</v>
      </c>
      <c r="C11" s="13">
        <v>23990</v>
      </c>
      <c r="D11" s="13">
        <v>21910</v>
      </c>
      <c r="E11" s="13">
        <v>21970</v>
      </c>
      <c r="F11" s="13">
        <v>18782</v>
      </c>
      <c r="G11" s="13">
        <v>21905</v>
      </c>
    </row>
    <row r="12" spans="1:7" x14ac:dyDescent="0.25">
      <c r="A12" s="11" t="s">
        <v>55</v>
      </c>
      <c r="B12" s="2">
        <f>TREND(C12:G12,$C$4:$G$4,$B$4)</f>
        <v>44465.899999999907</v>
      </c>
      <c r="C12" s="2">
        <v>43012</v>
      </c>
      <c r="D12" s="2">
        <v>40233</v>
      </c>
      <c r="E12" s="2">
        <v>41507</v>
      </c>
      <c r="F12" s="2">
        <v>37012</v>
      </c>
      <c r="G12" s="2">
        <v>36651</v>
      </c>
    </row>
    <row r="13" spans="1:7" x14ac:dyDescent="0.25">
      <c r="A13" s="11" t="s">
        <v>54</v>
      </c>
      <c r="B13" s="3">
        <f>C13</f>
        <v>21346</v>
      </c>
      <c r="C13" s="3">
        <v>21346</v>
      </c>
      <c r="D13" s="3">
        <v>19856</v>
      </c>
      <c r="E13" s="3">
        <v>20214</v>
      </c>
      <c r="F13" s="3">
        <v>17768</v>
      </c>
      <c r="G13" s="3">
        <v>17189</v>
      </c>
    </row>
    <row r="14" spans="1:7" x14ac:dyDescent="0.25">
      <c r="A14" s="6" t="s">
        <v>53</v>
      </c>
      <c r="B14" s="2">
        <f>B12-B13</f>
        <v>23119.899999999907</v>
      </c>
      <c r="C14" s="2">
        <v>21666</v>
      </c>
      <c r="D14" s="2">
        <v>20377</v>
      </c>
      <c r="E14" s="2">
        <v>21293</v>
      </c>
      <c r="F14" s="2">
        <v>19244</v>
      </c>
      <c r="G14" s="2">
        <v>19462</v>
      </c>
    </row>
    <row r="15" spans="1:7" x14ac:dyDescent="0.25">
      <c r="A15" s="6" t="s">
        <v>52</v>
      </c>
      <c r="B15" s="2">
        <f t="shared" ref="B15:B17" si="0">TREND(C15:G15,$C$4:$G$4,$B$4)</f>
        <v>54543.300000000047</v>
      </c>
      <c r="C15" s="2">
        <v>55188</v>
      </c>
      <c r="D15" s="2">
        <v>53773</v>
      </c>
      <c r="E15" s="2">
        <v>57562</v>
      </c>
      <c r="F15" s="2">
        <v>54012</v>
      </c>
      <c r="G15" s="2">
        <v>56512</v>
      </c>
    </row>
    <row r="16" spans="1:7" x14ac:dyDescent="0.25">
      <c r="A16" s="6" t="s">
        <v>51</v>
      </c>
      <c r="B16" s="2">
        <f t="shared" si="0"/>
        <v>31069.600000000093</v>
      </c>
      <c r="C16" s="2">
        <v>31572</v>
      </c>
      <c r="D16" s="2">
        <v>30988</v>
      </c>
      <c r="E16" s="2">
        <v>32620</v>
      </c>
      <c r="F16" s="2">
        <v>31636</v>
      </c>
      <c r="G16" s="2">
        <v>32606</v>
      </c>
    </row>
    <row r="17" spans="1:7" x14ac:dyDescent="0.25">
      <c r="A17" s="6" t="s">
        <v>50</v>
      </c>
      <c r="B17" s="3">
        <f t="shared" si="0"/>
        <v>6868.4000000001397</v>
      </c>
      <c r="C17" s="3">
        <v>6847</v>
      </c>
      <c r="D17" s="3">
        <v>5196</v>
      </c>
      <c r="E17" s="3">
        <v>4909</v>
      </c>
      <c r="F17" s="3">
        <v>4498</v>
      </c>
      <c r="G17" s="3">
        <v>4348</v>
      </c>
    </row>
    <row r="18" spans="1:7" x14ac:dyDescent="0.25">
      <c r="A18" s="12" t="s">
        <v>49</v>
      </c>
      <c r="B18" s="13">
        <f>SUM(B14:B17)</f>
        <v>115601.20000000019</v>
      </c>
      <c r="C18" s="13">
        <v>115273</v>
      </c>
      <c r="D18" s="13">
        <v>110334</v>
      </c>
      <c r="E18" s="13">
        <v>116384</v>
      </c>
      <c r="F18" s="13">
        <v>109390</v>
      </c>
      <c r="G18" s="13">
        <v>112928</v>
      </c>
    </row>
    <row r="19" spans="1:7" ht="15.75" thickBot="1" x14ac:dyDescent="0.3">
      <c r="A19" s="12" t="s">
        <v>48</v>
      </c>
      <c r="B19" s="14">
        <f>B11+B18</f>
        <v>138934.88726495244</v>
      </c>
      <c r="C19" s="14">
        <v>139263</v>
      </c>
      <c r="D19" s="14">
        <v>132244</v>
      </c>
      <c r="E19" s="14">
        <v>138354</v>
      </c>
      <c r="F19" s="14">
        <v>128172</v>
      </c>
      <c r="G19" s="14">
        <v>134833</v>
      </c>
    </row>
    <row r="20" spans="1:7" ht="8.25" customHeight="1" thickTop="1" thickBot="1" x14ac:dyDescent="0.3">
      <c r="B20" s="8"/>
      <c r="C20" s="8"/>
      <c r="D20" s="8"/>
      <c r="E20" s="8"/>
      <c r="F20" s="8"/>
      <c r="G20" s="8"/>
    </row>
    <row r="21" spans="1:7" ht="15.75" thickBot="1" x14ac:dyDescent="0.3">
      <c r="A21" s="7" t="s">
        <v>47</v>
      </c>
      <c r="B21" s="9"/>
      <c r="C21" s="9"/>
      <c r="D21" s="9"/>
      <c r="E21" s="9"/>
      <c r="F21" s="9"/>
      <c r="G21" s="9"/>
    </row>
    <row r="22" spans="1:7" x14ac:dyDescent="0.25">
      <c r="A22" t="s">
        <v>46</v>
      </c>
      <c r="B22" s="2"/>
      <c r="C22" s="2"/>
      <c r="D22" s="2"/>
      <c r="E22" s="2"/>
      <c r="F22" s="2"/>
      <c r="G22" s="2"/>
    </row>
    <row r="23" spans="1:7" x14ac:dyDescent="0.25">
      <c r="A23" s="6" t="s">
        <v>45</v>
      </c>
      <c r="B23" s="2">
        <f>C23</f>
        <v>12432</v>
      </c>
      <c r="C23" s="2">
        <v>12432</v>
      </c>
      <c r="D23" s="2">
        <v>8698</v>
      </c>
      <c r="E23" s="2">
        <v>9981</v>
      </c>
      <c r="F23" s="2">
        <v>8472</v>
      </c>
      <c r="G23" s="2">
        <v>16320</v>
      </c>
    </row>
    <row r="24" spans="1:7" x14ac:dyDescent="0.25">
      <c r="A24" s="6" t="s">
        <v>44</v>
      </c>
      <c r="B24" s="2">
        <f t="array" ref="B24">AVERAGE(C24:G24/'% of Sales IS with Trend'!$C$5:$G$5)*'% of Sales IS with Trend'!$B$5</f>
        <v>7881.5272007304429</v>
      </c>
      <c r="C24" s="2">
        <v>8777</v>
      </c>
      <c r="D24" s="2">
        <v>7920</v>
      </c>
      <c r="E24" s="2">
        <v>8022</v>
      </c>
      <c r="F24" s="2">
        <v>7251</v>
      </c>
      <c r="G24" s="2">
        <v>5980</v>
      </c>
    </row>
    <row r="25" spans="1:7" x14ac:dyDescent="0.25">
      <c r="A25" s="6" t="s">
        <v>43</v>
      </c>
      <c r="B25" s="2">
        <f>C25</f>
        <v>817</v>
      </c>
      <c r="C25" s="2">
        <v>817</v>
      </c>
      <c r="D25" s="2">
        <v>414</v>
      </c>
      <c r="E25" s="2">
        <v>0</v>
      </c>
      <c r="F25" s="2">
        <v>0</v>
      </c>
      <c r="G25" s="2">
        <v>0</v>
      </c>
    </row>
    <row r="26" spans="1:7" x14ac:dyDescent="0.25">
      <c r="A26" s="6" t="s">
        <v>42</v>
      </c>
      <c r="B26" s="2">
        <f t="array" ref="B26">AVERAGE(C26:G26/'% of Sales IS with Trend'!$C$5:$G$5)*'% of Sales IS with Trend'!$B$5</f>
        <v>8248.6209702814958</v>
      </c>
      <c r="C26" s="2">
        <v>5161</v>
      </c>
      <c r="D26" s="2">
        <v>7875</v>
      </c>
      <c r="E26" s="2">
        <v>9290</v>
      </c>
      <c r="F26" s="2">
        <v>8559</v>
      </c>
      <c r="G26" s="2">
        <v>8601</v>
      </c>
    </row>
    <row r="27" spans="1:7" x14ac:dyDescent="0.25">
      <c r="A27" s="6" t="s">
        <v>41</v>
      </c>
      <c r="B27" s="3">
        <f>C27</f>
        <v>2850</v>
      </c>
      <c r="C27" s="3">
        <v>2850</v>
      </c>
      <c r="D27" s="3">
        <v>0</v>
      </c>
      <c r="E27" s="3">
        <v>0</v>
      </c>
      <c r="F27" s="3">
        <v>0</v>
      </c>
      <c r="G27" s="3">
        <v>0</v>
      </c>
    </row>
    <row r="28" spans="1:7" x14ac:dyDescent="0.25">
      <c r="A28" s="12" t="s">
        <v>40</v>
      </c>
      <c r="B28" s="13">
        <f>SUM(B23:B27)</f>
        <v>32229.148171011941</v>
      </c>
      <c r="C28" s="13">
        <v>30037</v>
      </c>
      <c r="D28" s="13">
        <v>24907</v>
      </c>
      <c r="E28" s="13">
        <v>27293</v>
      </c>
      <c r="F28" s="13">
        <v>24282</v>
      </c>
      <c r="G28" s="13">
        <v>30901</v>
      </c>
    </row>
    <row r="29" spans="1:7" x14ac:dyDescent="0.25">
      <c r="A29" s="6" t="s">
        <v>39</v>
      </c>
      <c r="B29" s="2">
        <f>C29</f>
        <v>19111</v>
      </c>
      <c r="C29" s="2">
        <v>19111</v>
      </c>
      <c r="D29" s="2">
        <v>21080</v>
      </c>
      <c r="E29" s="2">
        <v>22033</v>
      </c>
      <c r="F29" s="2">
        <v>21360</v>
      </c>
      <c r="G29" s="2">
        <v>20652</v>
      </c>
    </row>
    <row r="30" spans="1:7" x14ac:dyDescent="0.25">
      <c r="A30" s="6" t="s">
        <v>38</v>
      </c>
      <c r="B30" s="2">
        <f t="shared" ref="B30:B32" si="1">C30</f>
        <v>10827</v>
      </c>
      <c r="C30" s="2">
        <v>10827</v>
      </c>
      <c r="D30" s="2">
        <v>10132</v>
      </c>
      <c r="E30" s="2">
        <v>11070</v>
      </c>
      <c r="F30" s="2">
        <v>10902</v>
      </c>
      <c r="G30" s="2">
        <v>10752</v>
      </c>
    </row>
    <row r="31" spans="1:7" x14ac:dyDescent="0.25">
      <c r="A31" s="6" t="s">
        <v>37</v>
      </c>
      <c r="B31" s="2">
        <f t="shared" si="1"/>
        <v>645</v>
      </c>
      <c r="C31" s="2">
        <v>645</v>
      </c>
      <c r="D31" s="2">
        <v>596</v>
      </c>
      <c r="E31" s="2">
        <v>361</v>
      </c>
      <c r="F31" s="2">
        <v>324</v>
      </c>
      <c r="G31" s="2"/>
    </row>
    <row r="32" spans="1:7" x14ac:dyDescent="0.25">
      <c r="A32" s="6" t="s">
        <v>36</v>
      </c>
      <c r="B32" s="3">
        <f t="shared" si="1"/>
        <v>10579</v>
      </c>
      <c r="C32" s="3">
        <v>10579</v>
      </c>
      <c r="D32" s="3">
        <v>12090</v>
      </c>
      <c r="E32" s="3">
        <v>9957</v>
      </c>
      <c r="F32" s="3">
        <v>10189</v>
      </c>
      <c r="G32" s="3">
        <v>9429</v>
      </c>
    </row>
    <row r="33" spans="1:7" x14ac:dyDescent="0.25">
      <c r="A33" s="12" t="s">
        <v>35</v>
      </c>
      <c r="B33" s="13">
        <f>SUM(B28:B32)</f>
        <v>73391.148171011941</v>
      </c>
      <c r="C33" s="13">
        <v>71199</v>
      </c>
      <c r="D33" s="13">
        <v>68805</v>
      </c>
      <c r="E33" s="13">
        <v>70714</v>
      </c>
      <c r="F33" s="13">
        <v>67057</v>
      </c>
      <c r="G33" s="13">
        <v>71734</v>
      </c>
    </row>
    <row r="34" spans="1:7" x14ac:dyDescent="0.25">
      <c r="A34" s="6" t="s">
        <v>34</v>
      </c>
      <c r="B34" s="2">
        <f>C34</f>
        <v>1137</v>
      </c>
      <c r="C34" s="2">
        <v>1137</v>
      </c>
      <c r="D34" s="2">
        <v>1195</v>
      </c>
      <c r="E34" s="2">
        <v>1234</v>
      </c>
      <c r="F34" s="2">
        <v>1277</v>
      </c>
      <c r="G34" s="2">
        <v>1324</v>
      </c>
    </row>
    <row r="35" spans="1:7" x14ac:dyDescent="0.25">
      <c r="A35" s="6" t="s">
        <v>33</v>
      </c>
      <c r="B35" s="2">
        <f t="shared" ref="B35:B40" si="2">C35</f>
        <v>4009</v>
      </c>
      <c r="C35" s="2">
        <v>4009</v>
      </c>
      <c r="D35" s="2">
        <v>4008</v>
      </c>
      <c r="E35" s="2">
        <v>4008</v>
      </c>
      <c r="F35" s="2">
        <v>4008</v>
      </c>
      <c r="G35" s="2">
        <v>4007</v>
      </c>
    </row>
    <row r="36" spans="1:7" x14ac:dyDescent="0.25">
      <c r="A36" s="6" t="s">
        <v>32</v>
      </c>
      <c r="B36" s="2">
        <f t="shared" si="2"/>
        <v>-1352</v>
      </c>
      <c r="C36" s="2">
        <v>-1352</v>
      </c>
      <c r="D36" s="2">
        <v>-1357</v>
      </c>
      <c r="E36" s="2">
        <v>-1357</v>
      </c>
      <c r="F36" s="2">
        <v>-1350</v>
      </c>
      <c r="G36" s="2">
        <v>-1340</v>
      </c>
    </row>
    <row r="37" spans="1:7" x14ac:dyDescent="0.25">
      <c r="A37" s="6" t="s">
        <v>31</v>
      </c>
      <c r="B37" s="2">
        <f t="shared" si="2"/>
        <v>63538</v>
      </c>
      <c r="C37" s="2">
        <v>63538</v>
      </c>
      <c r="D37" s="2">
        <v>63181</v>
      </c>
      <c r="E37" s="2">
        <v>62405</v>
      </c>
      <c r="F37" s="2">
        <v>61697</v>
      </c>
      <c r="G37" s="2">
        <v>61118</v>
      </c>
    </row>
    <row r="38" spans="1:7" x14ac:dyDescent="0.25">
      <c r="A38" s="6" t="s">
        <v>30</v>
      </c>
      <c r="B38" s="2">
        <f>C38+'% of Sales IS with Trend'!B22-'% of Sales IS with Trend'!B23</f>
        <v>86225.471208339994</v>
      </c>
      <c r="C38" s="2">
        <v>80197</v>
      </c>
      <c r="D38" s="2">
        <v>75349</v>
      </c>
      <c r="E38" s="2">
        <v>70682</v>
      </c>
      <c r="F38" s="2">
        <v>64614</v>
      </c>
      <c r="G38" s="2">
        <v>57309</v>
      </c>
    </row>
    <row r="39" spans="1:7" x14ac:dyDescent="0.25">
      <c r="A39" s="6" t="s">
        <v>29</v>
      </c>
      <c r="B39" s="2">
        <f t="shared" si="2"/>
        <v>-71966</v>
      </c>
      <c r="C39" s="2">
        <v>-71966</v>
      </c>
      <c r="D39" s="2">
        <v>-69604</v>
      </c>
      <c r="E39" s="2">
        <v>-67278</v>
      </c>
      <c r="F39" s="2">
        <v>-61309</v>
      </c>
      <c r="G39" s="2">
        <v>-55961</v>
      </c>
    </row>
    <row r="40" spans="1:7" x14ac:dyDescent="0.25">
      <c r="A40" s="6" t="s">
        <v>28</v>
      </c>
      <c r="B40" s="3">
        <f t="shared" si="2"/>
        <v>-7499</v>
      </c>
      <c r="C40" s="3">
        <v>-7499</v>
      </c>
      <c r="D40" s="3">
        <v>-9333</v>
      </c>
      <c r="E40" s="3">
        <v>-2054</v>
      </c>
      <c r="F40" s="3">
        <v>-7822</v>
      </c>
      <c r="G40" s="3">
        <v>-3358</v>
      </c>
    </row>
    <row r="41" spans="1:7" x14ac:dyDescent="0.25">
      <c r="A41" s="12" t="s">
        <v>27</v>
      </c>
      <c r="B41" s="13">
        <f>SUM(B34:B40)</f>
        <v>74092.471208339994</v>
      </c>
      <c r="C41" s="13">
        <v>68064</v>
      </c>
      <c r="D41" s="13">
        <v>63439</v>
      </c>
      <c r="E41" s="13">
        <v>67640</v>
      </c>
      <c r="F41" s="13">
        <v>61115</v>
      </c>
      <c r="G41" s="13">
        <v>63099</v>
      </c>
    </row>
    <row r="42" spans="1:7" ht="15.75" thickBot="1" x14ac:dyDescent="0.3">
      <c r="A42" s="12" t="s">
        <v>26</v>
      </c>
      <c r="B42" s="14">
        <f>B33+B41</f>
        <v>147483.61937935193</v>
      </c>
      <c r="C42" s="14">
        <v>139263</v>
      </c>
      <c r="D42" s="14">
        <v>132244</v>
      </c>
      <c r="E42" s="14">
        <v>138354</v>
      </c>
      <c r="F42" s="14">
        <v>128172</v>
      </c>
      <c r="G42" s="14">
        <v>134833</v>
      </c>
    </row>
    <row r="43" spans="1:7" ht="15.75" thickTop="1" x14ac:dyDescent="0.25"/>
    <row r="44" spans="1:7" x14ac:dyDescent="0.25">
      <c r="A44" t="s">
        <v>70</v>
      </c>
      <c r="B44" s="18">
        <f>B19-B42</f>
        <v>-8548.7321143994923</v>
      </c>
      <c r="C44" t="str">
        <f>IF(B44&gt;0,"Deficit", IF(B44&lt;0,"Surplus","Balanced"))</f>
        <v>Surplus</v>
      </c>
    </row>
    <row r="48" spans="1:7" x14ac:dyDescent="0.25">
      <c r="A48" t="s">
        <v>20</v>
      </c>
    </row>
    <row r="49" spans="1:1" x14ac:dyDescent="0.25">
      <c r="A49" t="s">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heetViews>
  <sheetFormatPr defaultRowHeight="15" x14ac:dyDescent="0.25"/>
  <cols>
    <col min="6" max="6" width="18.28515625" customWidth="1"/>
    <col min="7" max="7" width="12.7109375" bestFit="1" customWidth="1"/>
    <col min="8" max="8" width="15.5703125" bestFit="1" customWidth="1"/>
    <col min="9" max="9" width="12.7109375" bestFit="1" customWidth="1"/>
    <col min="10" max="10" width="12.42578125" bestFit="1" customWidth="1"/>
    <col min="11" max="11" width="14.7109375" bestFit="1" customWidth="1"/>
    <col min="12" max="12" width="12" bestFit="1" customWidth="1"/>
  </cols>
  <sheetData>
    <row r="1" spans="1:4" x14ac:dyDescent="0.25">
      <c r="A1" s="39" t="s">
        <v>117</v>
      </c>
      <c r="B1" s="40" t="s">
        <v>114</v>
      </c>
      <c r="C1" s="40" t="s">
        <v>115</v>
      </c>
      <c r="D1" s="40" t="s">
        <v>116</v>
      </c>
    </row>
    <row r="2" spans="1:4" x14ac:dyDescent="0.25">
      <c r="A2" s="38">
        <v>39845</v>
      </c>
      <c r="B2" s="27">
        <v>-0.1059327</v>
      </c>
      <c r="C2" s="27">
        <v>-7.2978799999999996E-2</v>
      </c>
      <c r="D2" s="27">
        <v>0.23281600000000002</v>
      </c>
    </row>
    <row r="3" spans="1:4" x14ac:dyDescent="0.25">
      <c r="A3" s="38">
        <v>39873</v>
      </c>
      <c r="B3" s="27">
        <v>8.7373100000000009E-2</v>
      </c>
      <c r="C3" s="27">
        <v>6.9749800000000001E-2</v>
      </c>
      <c r="D3" s="27">
        <v>0.21762589999999998</v>
      </c>
    </row>
    <row r="4" spans="1:4" x14ac:dyDescent="0.25">
      <c r="A4" s="38">
        <v>39904</v>
      </c>
      <c r="B4" s="27">
        <v>9.5444000000000001E-2</v>
      </c>
      <c r="C4" s="27">
        <v>6.2367100000000002E-2</v>
      </c>
      <c r="D4" s="27">
        <v>0.17134419999999997</v>
      </c>
    </row>
    <row r="5" spans="1:4" x14ac:dyDescent="0.25">
      <c r="A5" s="38">
        <v>39934</v>
      </c>
      <c r="B5" s="27">
        <v>5.5704200000000002E-2</v>
      </c>
      <c r="C5" s="27">
        <v>6.2930799999999995E-2</v>
      </c>
      <c r="D5" s="27">
        <v>8.4489300000000003E-2</v>
      </c>
    </row>
    <row r="6" spans="1:4" x14ac:dyDescent="0.25">
      <c r="A6" s="38">
        <v>39965</v>
      </c>
      <c r="B6" s="27">
        <v>2.0888E-3</v>
      </c>
      <c r="C6" s="27">
        <v>2.0920000000000002E-4</v>
      </c>
      <c r="D6" s="27">
        <v>6.9767400000000007E-2</v>
      </c>
    </row>
    <row r="7" spans="1:4" x14ac:dyDescent="0.25">
      <c r="A7" s="38">
        <v>39995</v>
      </c>
      <c r="B7" s="27">
        <v>7.540079999999999E-2</v>
      </c>
      <c r="C7" s="27">
        <v>6.0238399999999998E-2</v>
      </c>
      <c r="D7" s="27">
        <v>0.15434780000000001</v>
      </c>
    </row>
    <row r="8" spans="1:4" x14ac:dyDescent="0.25">
      <c r="A8" s="38">
        <v>40026</v>
      </c>
      <c r="B8" s="27">
        <v>3.5958000000000004E-2</v>
      </c>
      <c r="C8" s="27">
        <v>1.7755E-2</v>
      </c>
      <c r="D8" s="27">
        <v>-4.7080999999999998E-2</v>
      </c>
    </row>
    <row r="9" spans="1:4" x14ac:dyDescent="0.25">
      <c r="A9" s="38">
        <v>40057</v>
      </c>
      <c r="B9" s="27">
        <v>3.7055900000000003E-2</v>
      </c>
      <c r="C9" s="27">
        <v>5.5630899999999997E-2</v>
      </c>
      <c r="D9" s="27">
        <v>2.0750999999999999E-2</v>
      </c>
    </row>
    <row r="10" spans="1:4" x14ac:dyDescent="0.25">
      <c r="A10" s="38">
        <v>40087</v>
      </c>
      <c r="B10" s="27">
        <v>-1.8584E-2</v>
      </c>
      <c r="C10" s="27">
        <v>-1.15681E-2</v>
      </c>
      <c r="D10" s="27">
        <v>-0.18393029999999999</v>
      </c>
    </row>
    <row r="11" spans="1:4" x14ac:dyDescent="0.25">
      <c r="A11" s="38">
        <v>40118</v>
      </c>
      <c r="B11" s="27">
        <v>5.9772699999999998E-2</v>
      </c>
      <c r="C11" s="27">
        <v>5.4802200000000002E-2</v>
      </c>
      <c r="D11" s="27">
        <v>0.1352313</v>
      </c>
    </row>
    <row r="12" spans="1:4" x14ac:dyDescent="0.25">
      <c r="A12" s="38">
        <v>40148</v>
      </c>
      <c r="B12" s="27">
        <v>1.94468E-2</v>
      </c>
      <c r="C12" s="27">
        <v>2.9710200000000003E-2</v>
      </c>
      <c r="D12" s="27">
        <v>0.10344829999999999</v>
      </c>
    </row>
    <row r="13" spans="1:4" x14ac:dyDescent="0.25">
      <c r="A13" s="38">
        <v>40179</v>
      </c>
      <c r="B13" s="27">
        <v>-3.5959500000000005E-2</v>
      </c>
      <c r="C13" s="27">
        <v>-4.5813300000000001E-2</v>
      </c>
      <c r="D13" s="27">
        <v>-4.8295500000000005E-2</v>
      </c>
    </row>
    <row r="14" spans="1:4" x14ac:dyDescent="0.25">
      <c r="A14" s="38">
        <v>40210</v>
      </c>
      <c r="B14" s="27">
        <v>3.08422E-2</v>
      </c>
      <c r="C14" s="27">
        <v>2.8474300000000001E-2</v>
      </c>
      <c r="D14" s="27">
        <v>0.17711440000000001</v>
      </c>
    </row>
    <row r="15" spans="1:4" x14ac:dyDescent="0.25">
      <c r="A15" s="38">
        <v>40238</v>
      </c>
      <c r="B15" s="27">
        <v>6.00575E-2</v>
      </c>
      <c r="C15" s="27">
        <v>5.56918E-2</v>
      </c>
      <c r="D15" s="27">
        <v>-2.5359300000000001E-2</v>
      </c>
    </row>
    <row r="16" spans="1:4" x14ac:dyDescent="0.25">
      <c r="A16" s="38">
        <v>40269</v>
      </c>
      <c r="B16" s="27">
        <v>1.5744400000000002E-2</v>
      </c>
      <c r="C16" s="27">
        <v>1.6589300000000001E-2</v>
      </c>
      <c r="D16" s="27">
        <v>0.11708589999999999</v>
      </c>
    </row>
    <row r="17" spans="1:4" x14ac:dyDescent="0.25">
      <c r="A17" s="38">
        <v>40299</v>
      </c>
      <c r="B17" s="27">
        <v>-7.9707800000000009E-2</v>
      </c>
      <c r="C17" s="27">
        <v>-6.5763699999999994E-2</v>
      </c>
      <c r="D17" s="27">
        <v>-0.1156832</v>
      </c>
    </row>
    <row r="18" spans="1:4" x14ac:dyDescent="0.25">
      <c r="A18" s="38">
        <v>40330</v>
      </c>
      <c r="B18" s="27">
        <v>-5.2391600000000003E-2</v>
      </c>
      <c r="C18" s="27">
        <v>-3.24891E-2</v>
      </c>
      <c r="D18" s="27">
        <v>-0.11852499999999999</v>
      </c>
    </row>
    <row r="19" spans="1:4" x14ac:dyDescent="0.25">
      <c r="A19" s="38">
        <v>40360</v>
      </c>
      <c r="B19" s="27">
        <v>6.9883600000000004E-2</v>
      </c>
      <c r="C19" s="27">
        <v>4.8925799999999998E-2</v>
      </c>
      <c r="D19" s="27">
        <v>5.5776899999999997E-2</v>
      </c>
    </row>
    <row r="20" spans="1:4" x14ac:dyDescent="0.25">
      <c r="A20" s="38">
        <v>40391</v>
      </c>
      <c r="B20" s="27">
        <v>-4.4996799999999997E-2</v>
      </c>
      <c r="C20" s="27">
        <v>-2.8227199999999997E-2</v>
      </c>
      <c r="D20" s="27">
        <v>-1.8867999999999999E-3</v>
      </c>
    </row>
    <row r="21" spans="1:4" x14ac:dyDescent="0.25">
      <c r="A21" s="38">
        <v>40422</v>
      </c>
      <c r="B21" s="27">
        <v>8.8859199999999999E-2</v>
      </c>
      <c r="C21" s="27">
        <v>0.1009564</v>
      </c>
      <c r="D21" s="27">
        <v>0.18903590000000001</v>
      </c>
    </row>
    <row r="22" spans="1:4" x14ac:dyDescent="0.25">
      <c r="A22" s="38">
        <v>40452</v>
      </c>
      <c r="B22" s="27">
        <v>3.7909600000000002E-2</v>
      </c>
      <c r="C22" s="27">
        <v>4.1505799999999995E-2</v>
      </c>
      <c r="D22" s="27">
        <v>0.12082670000000001</v>
      </c>
    </row>
    <row r="23" spans="1:4" x14ac:dyDescent="0.25">
      <c r="A23" s="38">
        <v>40483</v>
      </c>
      <c r="B23" s="27">
        <v>1.036E-4</v>
      </c>
      <c r="C23" s="27">
        <v>1.09669E-2</v>
      </c>
      <c r="D23" s="27">
        <v>0.1113475</v>
      </c>
    </row>
    <row r="24" spans="1:4" x14ac:dyDescent="0.25">
      <c r="A24" s="38">
        <v>40513</v>
      </c>
      <c r="B24" s="27">
        <v>6.6525299999999996E-2</v>
      </c>
      <c r="C24" s="27">
        <v>3.9499100000000002E-2</v>
      </c>
      <c r="D24" s="27">
        <v>0.18570519999999999</v>
      </c>
    </row>
    <row r="25" spans="1:4" x14ac:dyDescent="0.25">
      <c r="A25" s="38">
        <v>40544</v>
      </c>
      <c r="B25" s="27">
        <v>2.3671399999999999E-2</v>
      </c>
      <c r="C25" s="27">
        <v>5.9058000000000001E-3</v>
      </c>
      <c r="D25" s="27">
        <v>0.16523140000000003</v>
      </c>
    </row>
    <row r="26" spans="1:4" x14ac:dyDescent="0.25">
      <c r="A26" s="38">
        <v>40575</v>
      </c>
      <c r="B26" s="27">
        <v>3.4133499999999997E-2</v>
      </c>
      <c r="C26" s="27">
        <v>4.11908E-2</v>
      </c>
      <c r="D26" s="27">
        <v>-3.1870700000000002E-2</v>
      </c>
    </row>
    <row r="27" spans="1:4" x14ac:dyDescent="0.25">
      <c r="A27" s="38">
        <v>40603</v>
      </c>
      <c r="B27" s="27">
        <v>4.617E-4</v>
      </c>
      <c r="C27" s="27">
        <v>1.9759999999999999E-3</v>
      </c>
      <c r="D27" s="27">
        <v>-7.5381699999999996E-2</v>
      </c>
    </row>
    <row r="28" spans="1:4" x14ac:dyDescent="0.25">
      <c r="A28" s="38">
        <v>40634</v>
      </c>
      <c r="B28" s="27">
        <v>2.9523000000000001E-2</v>
      </c>
      <c r="C28" s="27">
        <v>2.7046100000000003E-2</v>
      </c>
      <c r="D28" s="27">
        <v>0.122807</v>
      </c>
    </row>
    <row r="29" spans="1:4" x14ac:dyDescent="0.25">
      <c r="A29" s="38">
        <v>40664</v>
      </c>
      <c r="B29" s="27">
        <v>-1.1376900000000001E-2</v>
      </c>
      <c r="C29" s="27">
        <v>-1.6047199999999998E-2</v>
      </c>
      <c r="D29" s="27">
        <v>7.6286800000000002E-2</v>
      </c>
    </row>
    <row r="30" spans="1:4" x14ac:dyDescent="0.25">
      <c r="A30" s="38">
        <v>40695</v>
      </c>
      <c r="B30" s="27">
        <v>-1.6536599999999999E-2</v>
      </c>
      <c r="C30" s="27">
        <v>-1.5751299999999999E-2</v>
      </c>
      <c r="D30" s="27">
        <v>-9.3509800000000004E-2</v>
      </c>
    </row>
    <row r="31" spans="1:4" x14ac:dyDescent="0.25">
      <c r="A31" s="38">
        <v>40725</v>
      </c>
      <c r="B31" s="27">
        <v>-2.0374099999999999E-2</v>
      </c>
      <c r="C31" s="27">
        <v>3.8238E-3</v>
      </c>
      <c r="D31" s="27">
        <v>-2.6490100000000003E-2</v>
      </c>
    </row>
    <row r="32" spans="1:4" x14ac:dyDescent="0.25">
      <c r="A32" s="38">
        <v>40756</v>
      </c>
      <c r="B32" s="27">
        <v>-5.43726E-2</v>
      </c>
      <c r="C32" s="27">
        <v>-4.9097099999999998E-2</v>
      </c>
      <c r="D32" s="27">
        <v>-0.23032070000000002</v>
      </c>
    </row>
    <row r="33" spans="1:11" x14ac:dyDescent="0.25">
      <c r="A33" s="38">
        <v>40787</v>
      </c>
      <c r="B33" s="27">
        <v>-7.0294999999999996E-2</v>
      </c>
      <c r="C33" s="27">
        <v>-7.4332300000000004E-2</v>
      </c>
      <c r="D33" s="27">
        <v>-5.4924199999999999E-2</v>
      </c>
    </row>
    <row r="34" spans="1:11" x14ac:dyDescent="0.25">
      <c r="A34" s="38">
        <v>40817</v>
      </c>
      <c r="B34" s="27">
        <v>0.108948</v>
      </c>
      <c r="C34" s="27">
        <v>0.1019394</v>
      </c>
      <c r="D34" s="27">
        <v>0.28256510000000001</v>
      </c>
    </row>
    <row r="35" spans="1:11" x14ac:dyDescent="0.25">
      <c r="A35" s="38">
        <v>40848</v>
      </c>
      <c r="B35" s="27">
        <v>-2.2722000000000003E-3</v>
      </c>
      <c r="C35" s="27">
        <v>-6.6908999999999996E-3</v>
      </c>
      <c r="D35" s="27">
        <v>-2.0931000000000001E-3</v>
      </c>
      <c r="F35" t="s">
        <v>119</v>
      </c>
    </row>
    <row r="36" spans="1:11" ht="15.75" thickBot="1" x14ac:dyDescent="0.3">
      <c r="A36" s="38">
        <v>40878</v>
      </c>
      <c r="B36" s="27">
        <v>1.02924E-2</v>
      </c>
      <c r="C36" s="27">
        <v>-1.0772299999999999E-2</v>
      </c>
      <c r="D36" s="27">
        <v>-0.11431570000000001</v>
      </c>
    </row>
    <row r="37" spans="1:11" x14ac:dyDescent="0.25">
      <c r="A37" s="38">
        <v>40909</v>
      </c>
      <c r="B37" s="27">
        <v>4.4685599999999999E-2</v>
      </c>
      <c r="C37" s="27">
        <v>5.0259499999999999E-2</v>
      </c>
      <c r="D37" s="27">
        <v>2.33866E-2</v>
      </c>
      <c r="F37" s="23" t="s">
        <v>76</v>
      </c>
      <c r="G37" s="23"/>
    </row>
    <row r="38" spans="1:11" x14ac:dyDescent="0.25">
      <c r="A38" s="38">
        <v>40940</v>
      </c>
      <c r="B38" s="27">
        <v>4.3035799999999999E-2</v>
      </c>
      <c r="C38" s="27">
        <v>5.4912500000000003E-2</v>
      </c>
      <c r="D38" s="27">
        <v>3.1985999999999998E-3</v>
      </c>
      <c r="F38" s="19" t="s">
        <v>77</v>
      </c>
      <c r="G38" s="24">
        <v>0.50473199716387629</v>
      </c>
    </row>
    <row r="39" spans="1:11" x14ac:dyDescent="0.25">
      <c r="A39" s="38">
        <v>40969</v>
      </c>
      <c r="B39" s="27">
        <v>3.2705899999999996E-2</v>
      </c>
      <c r="C39" s="27">
        <v>3.7602000000000003E-2</v>
      </c>
      <c r="D39" s="27">
        <v>-8.7536199999999995E-2</v>
      </c>
      <c r="F39" s="19" t="s">
        <v>78</v>
      </c>
      <c r="G39" s="24">
        <v>0.25475438896103519</v>
      </c>
    </row>
    <row r="40" spans="1:11" x14ac:dyDescent="0.25">
      <c r="A40" s="38">
        <v>41000</v>
      </c>
      <c r="B40" s="27">
        <v>-6.3434999999999993E-3</v>
      </c>
      <c r="C40" s="27">
        <v>-1.1607E-3</v>
      </c>
      <c r="D40" s="27">
        <v>-7.6775000000000003E-3</v>
      </c>
      <c r="F40" s="19" t="s">
        <v>79</v>
      </c>
      <c r="G40" s="24">
        <v>0.24212310741800189</v>
      </c>
    </row>
    <row r="41" spans="1:11" x14ac:dyDescent="0.25">
      <c r="A41" s="38">
        <v>41030</v>
      </c>
      <c r="B41" s="27">
        <v>-5.9987899999999997E-2</v>
      </c>
      <c r="C41" s="27">
        <v>-5.6165300000000001E-2</v>
      </c>
      <c r="D41" s="27">
        <v>-0.14958090000000002</v>
      </c>
      <c r="F41" s="19" t="s">
        <v>80</v>
      </c>
      <c r="G41" s="24">
        <v>0.10081668007100641</v>
      </c>
    </row>
    <row r="42" spans="1:11" ht="15.75" thickBot="1" x14ac:dyDescent="0.3">
      <c r="A42" s="38">
        <v>41061</v>
      </c>
      <c r="B42" s="27">
        <v>4.0982399999999995E-2</v>
      </c>
      <c r="C42" s="27">
        <v>2.33926E-2</v>
      </c>
      <c r="D42" s="27">
        <v>1.06141E-2</v>
      </c>
      <c r="F42" s="20" t="s">
        <v>81</v>
      </c>
      <c r="G42" s="20">
        <v>61</v>
      </c>
    </row>
    <row r="43" spans="1:11" x14ac:dyDescent="0.25">
      <c r="A43" s="38">
        <v>41091</v>
      </c>
      <c r="B43" s="27">
        <v>1.38008E-2</v>
      </c>
      <c r="C43" s="27">
        <v>8.020300000000001E-3</v>
      </c>
      <c r="D43" s="27">
        <v>-0.19137670000000001</v>
      </c>
    </row>
    <row r="44" spans="1:11" ht="15.75" thickBot="1" x14ac:dyDescent="0.3">
      <c r="A44" s="38">
        <v>41122</v>
      </c>
      <c r="B44" s="27">
        <v>2.2378100000000001E-2</v>
      </c>
      <c r="C44" s="27">
        <v>2.4797799999999998E-2</v>
      </c>
      <c r="D44" s="27">
        <v>8.6061700000000005E-2</v>
      </c>
      <c r="F44" t="s">
        <v>82</v>
      </c>
    </row>
    <row r="45" spans="1:11" x14ac:dyDescent="0.25">
      <c r="A45" s="38">
        <v>41153</v>
      </c>
      <c r="B45" s="27">
        <v>2.5577800000000001E-2</v>
      </c>
      <c r="C45" s="27">
        <v>3.1055899999999997E-2</v>
      </c>
      <c r="D45" s="27">
        <v>-6.8475499999999995E-2</v>
      </c>
      <c r="F45" s="22"/>
      <c r="G45" s="22" t="s">
        <v>87</v>
      </c>
      <c r="H45" s="22" t="s">
        <v>88</v>
      </c>
      <c r="I45" s="22" t="s">
        <v>89</v>
      </c>
      <c r="J45" s="22" t="s">
        <v>90</v>
      </c>
      <c r="K45" s="22" t="s">
        <v>91</v>
      </c>
    </row>
    <row r="46" spans="1:11" x14ac:dyDescent="0.25">
      <c r="A46" s="38">
        <v>41183</v>
      </c>
      <c r="B46" s="27">
        <v>-1.8497200000000002E-2</v>
      </c>
      <c r="C46" s="27">
        <v>-3.5893599999999998E-2</v>
      </c>
      <c r="D46" s="27">
        <v>-7.4264400000000008E-2</v>
      </c>
      <c r="F46" s="19" t="s">
        <v>83</v>
      </c>
      <c r="G46" s="19">
        <v>1</v>
      </c>
      <c r="H46" s="41">
        <v>0.20499300564903067</v>
      </c>
      <c r="I46" s="41">
        <v>0.20499300564903067</v>
      </c>
      <c r="J46" s="41">
        <v>20.168530650917468</v>
      </c>
      <c r="K46" s="41">
        <v>3.3543714063735963E-5</v>
      </c>
    </row>
    <row r="47" spans="1:11" x14ac:dyDescent="0.25">
      <c r="A47" s="38">
        <v>41214</v>
      </c>
      <c r="B47" s="27">
        <v>5.6457E-3</v>
      </c>
      <c r="C47" s="27">
        <v>1.8875299999999998E-2</v>
      </c>
      <c r="D47" s="27">
        <v>2.4218000000000003E-2</v>
      </c>
      <c r="F47" s="19" t="s">
        <v>84</v>
      </c>
      <c r="G47" s="19">
        <v>59</v>
      </c>
      <c r="H47" s="41">
        <v>0.59967617585184008</v>
      </c>
      <c r="I47" s="41">
        <v>1.0164002980539662E-2</v>
      </c>
      <c r="J47" s="41"/>
      <c r="K47" s="41"/>
    </row>
    <row r="48" spans="1:11" ht="15.75" thickBot="1" x14ac:dyDescent="0.3">
      <c r="A48" s="38">
        <v>41244</v>
      </c>
      <c r="B48" s="27">
        <v>9.0206000000000001E-3</v>
      </c>
      <c r="C48" s="27">
        <v>1.8687999999999999E-3</v>
      </c>
      <c r="D48" s="27">
        <v>7.8817700000000004E-2</v>
      </c>
      <c r="F48" s="20" t="s">
        <v>85</v>
      </c>
      <c r="G48" s="20">
        <v>60</v>
      </c>
      <c r="H48" s="42">
        <v>0.80466918150087074</v>
      </c>
      <c r="I48" s="42"/>
      <c r="J48" s="42"/>
      <c r="K48" s="42"/>
    </row>
    <row r="49" spans="1:12" ht="15.75" thickBot="1" x14ac:dyDescent="0.3">
      <c r="A49" s="38">
        <v>41275</v>
      </c>
      <c r="B49" s="27">
        <v>5.1696600000000002E-2</v>
      </c>
      <c r="C49" s="27">
        <v>3.9061499999999999E-2</v>
      </c>
      <c r="D49" s="27">
        <v>-5.2583000000000005E-2</v>
      </c>
    </row>
    <row r="50" spans="1:12" x14ac:dyDescent="0.25">
      <c r="A50" s="38">
        <v>41306</v>
      </c>
      <c r="B50" s="27">
        <v>1.3493999999999999E-2</v>
      </c>
      <c r="C50" s="27">
        <v>1.33011E-2</v>
      </c>
      <c r="D50" s="27">
        <v>2.5316499999999999E-2</v>
      </c>
      <c r="F50" s="22"/>
      <c r="G50" s="22" t="s">
        <v>92</v>
      </c>
      <c r="H50" s="22" t="s">
        <v>80</v>
      </c>
      <c r="I50" s="22" t="s">
        <v>93</v>
      </c>
      <c r="J50" s="22" t="s">
        <v>94</v>
      </c>
      <c r="K50" s="22" t="s">
        <v>95</v>
      </c>
      <c r="L50" s="22" t="s">
        <v>96</v>
      </c>
    </row>
    <row r="51" spans="1:12" x14ac:dyDescent="0.25">
      <c r="A51" s="38">
        <v>41334</v>
      </c>
      <c r="B51" s="27">
        <v>3.7293800000000002E-2</v>
      </c>
      <c r="C51" s="27">
        <v>3.6945499999999999E-2</v>
      </c>
      <c r="D51" s="27">
        <v>5.7929700000000001E-2</v>
      </c>
      <c r="F51" s="19" t="s">
        <v>86</v>
      </c>
      <c r="G51" s="41">
        <v>-6.0067591998065259E-4</v>
      </c>
      <c r="H51" s="41">
        <v>1.3761795290007321E-2</v>
      </c>
      <c r="I51" s="41">
        <v>-4.3648078417269719E-2</v>
      </c>
      <c r="J51" s="41">
        <v>0.96533231593481306</v>
      </c>
      <c r="K51" s="41">
        <v>-2.8137964689482209E-2</v>
      </c>
      <c r="L51" s="41">
        <v>2.6936612849520904E-2</v>
      </c>
    </row>
    <row r="52" spans="1:12" ht="15.75" thickBot="1" x14ac:dyDescent="0.3">
      <c r="A52" s="38">
        <v>41365</v>
      </c>
      <c r="B52" s="27">
        <v>1.91384E-2</v>
      </c>
      <c r="C52" s="27">
        <v>1.8231600000000001E-2</v>
      </c>
      <c r="D52" s="27">
        <v>-8.5222099999999995E-2</v>
      </c>
      <c r="F52" s="20" t="s">
        <v>114</v>
      </c>
      <c r="G52" s="42">
        <v>1.3308740695866288</v>
      </c>
      <c r="H52" s="42">
        <v>0.29634652139519535</v>
      </c>
      <c r="I52" s="42">
        <v>4.4909387271390671</v>
      </c>
      <c r="J52" s="42">
        <v>3.3543714063735963E-5</v>
      </c>
      <c r="K52" s="42">
        <v>0.73788604996230667</v>
      </c>
      <c r="L52" s="42">
        <v>1.9238620892109508</v>
      </c>
    </row>
    <row r="53" spans="1:12" x14ac:dyDescent="0.25">
      <c r="A53" s="38">
        <v>41395</v>
      </c>
      <c r="B53" s="27">
        <v>2.32838E-2</v>
      </c>
      <c r="C53" s="27">
        <v>1.9777599999999999E-2</v>
      </c>
      <c r="D53" s="27">
        <v>0.1144698</v>
      </c>
    </row>
    <row r="54" spans="1:12" x14ac:dyDescent="0.25">
      <c r="A54" s="38">
        <v>41426</v>
      </c>
      <c r="B54" s="27">
        <v>-1.33928E-2</v>
      </c>
      <c r="C54" s="27">
        <v>-1.7213700000000002E-2</v>
      </c>
      <c r="D54" s="27">
        <v>-3.6015999999999999E-2</v>
      </c>
    </row>
    <row r="55" spans="1:12" x14ac:dyDescent="0.25">
      <c r="A55" s="38">
        <v>41456</v>
      </c>
      <c r="B55" s="27">
        <v>5.0729200000000002E-2</v>
      </c>
      <c r="C55" s="27">
        <v>5.1728199999999995E-2</v>
      </c>
      <c r="D55" s="27">
        <v>0.18965520000000002</v>
      </c>
      <c r="F55" t="s">
        <v>120</v>
      </c>
    </row>
    <row r="56" spans="1:12" ht="15.75" thickBot="1" x14ac:dyDescent="0.3">
      <c r="A56" s="38">
        <v>41487</v>
      </c>
      <c r="B56" s="27">
        <v>-2.8890600000000002E-2</v>
      </c>
      <c r="C56" s="27">
        <v>-1.5210399999999999E-2</v>
      </c>
      <c r="D56" s="27">
        <v>-0.1132002</v>
      </c>
    </row>
    <row r="57" spans="1:12" x14ac:dyDescent="0.25">
      <c r="A57" s="38">
        <v>41518</v>
      </c>
      <c r="B57" s="27">
        <v>3.1069100000000002E-2</v>
      </c>
      <c r="C57" s="27">
        <v>5.1860200000000002E-2</v>
      </c>
      <c r="D57" s="27">
        <v>-0.16475269999999997</v>
      </c>
      <c r="F57" s="23" t="s">
        <v>76</v>
      </c>
      <c r="G57" s="23"/>
    </row>
    <row r="58" spans="1:12" x14ac:dyDescent="0.25">
      <c r="A58" s="38">
        <v>41548</v>
      </c>
      <c r="B58" s="27">
        <v>4.5837799999999998E-2</v>
      </c>
      <c r="C58" s="27">
        <v>4.8553100000000002E-2</v>
      </c>
      <c r="D58" s="27">
        <v>-7.4905999999999992E-3</v>
      </c>
      <c r="F58" s="19" t="s">
        <v>77</v>
      </c>
      <c r="G58" s="24">
        <v>0.95844271690955107</v>
      </c>
    </row>
    <row r="59" spans="1:12" x14ac:dyDescent="0.25">
      <c r="A59" s="38">
        <v>41579</v>
      </c>
      <c r="B59" s="27">
        <v>3.0313500000000004E-2</v>
      </c>
      <c r="C59" s="27">
        <v>2.85189E-2</v>
      </c>
      <c r="D59" s="27">
        <v>4.4743899999999996E-2</v>
      </c>
      <c r="F59" s="19" t="s">
        <v>78</v>
      </c>
      <c r="G59" s="24">
        <v>0.91861244159696187</v>
      </c>
    </row>
    <row r="60" spans="1:12" x14ac:dyDescent="0.25">
      <c r="A60" s="38">
        <v>41609</v>
      </c>
      <c r="B60" s="27">
        <v>2.5194200000000003E-2</v>
      </c>
      <c r="C60" s="27">
        <v>2.4786000000000002E-2</v>
      </c>
      <c r="D60" s="27">
        <v>9.4943200000000005E-2</v>
      </c>
      <c r="F60" s="19" t="s">
        <v>79</v>
      </c>
      <c r="G60" s="24">
        <v>0.91723299145453752</v>
      </c>
    </row>
    <row r="61" spans="1:12" x14ac:dyDescent="0.25">
      <c r="A61" s="38">
        <v>41640</v>
      </c>
      <c r="B61" s="27">
        <v>-3.45952E-2</v>
      </c>
      <c r="C61" s="27">
        <v>-2.23632E-2</v>
      </c>
      <c r="D61" s="27">
        <v>-4.3809500000000001E-2</v>
      </c>
      <c r="F61" s="19" t="s">
        <v>80</v>
      </c>
      <c r="G61" s="24">
        <v>1.1366449530328778E-2</v>
      </c>
    </row>
    <row r="62" spans="1:12" ht="15.75" thickBot="1" x14ac:dyDescent="0.3">
      <c r="A62" s="38">
        <v>41671</v>
      </c>
      <c r="B62" s="27">
        <v>4.5521200000000005E-2</v>
      </c>
      <c r="C62" s="27">
        <v>5.5549299999999996E-2</v>
      </c>
      <c r="D62" s="27">
        <v>-2.49004E-2</v>
      </c>
      <c r="F62" s="20" t="s">
        <v>81</v>
      </c>
      <c r="G62" s="20">
        <v>61</v>
      </c>
    </row>
    <row r="64" spans="1:12" ht="15.75" thickBot="1" x14ac:dyDescent="0.3">
      <c r="A64" t="s">
        <v>118</v>
      </c>
      <c r="F64" t="s">
        <v>82</v>
      </c>
    </row>
    <row r="65" spans="6:14" x14ac:dyDescent="0.25">
      <c r="F65" s="22"/>
      <c r="G65" s="22" t="s">
        <v>87</v>
      </c>
      <c r="H65" s="22" t="s">
        <v>88</v>
      </c>
      <c r="I65" s="22" t="s">
        <v>89</v>
      </c>
      <c r="J65" s="22" t="s">
        <v>90</v>
      </c>
      <c r="K65" s="22" t="s">
        <v>91</v>
      </c>
    </row>
    <row r="66" spans="6:14" x14ac:dyDescent="0.25">
      <c r="F66" s="19" t="s">
        <v>83</v>
      </c>
      <c r="G66" s="19">
        <v>1</v>
      </c>
      <c r="H66" s="41">
        <v>8.6035159983912493E-2</v>
      </c>
      <c r="I66" s="41">
        <v>8.6035159983912493E-2</v>
      </c>
      <c r="J66" s="41">
        <v>665.92652633498244</v>
      </c>
      <c r="K66" s="41">
        <v>7.833227621473473E-34</v>
      </c>
    </row>
    <row r="67" spans="6:14" x14ac:dyDescent="0.25">
      <c r="F67" s="19" t="s">
        <v>84</v>
      </c>
      <c r="G67" s="19">
        <v>59</v>
      </c>
      <c r="H67" s="41">
        <v>7.6225743206051666E-3</v>
      </c>
      <c r="I67" s="41">
        <v>1.2919617492551129E-4</v>
      </c>
      <c r="J67" s="41"/>
      <c r="K67" s="41"/>
    </row>
    <row r="68" spans="6:14" ht="15.75" thickBot="1" x14ac:dyDescent="0.3">
      <c r="F68" s="20" t="s">
        <v>85</v>
      </c>
      <c r="G68" s="20">
        <v>60</v>
      </c>
      <c r="H68" s="42">
        <v>9.3657734304517654E-2</v>
      </c>
      <c r="I68" s="42"/>
      <c r="J68" s="42"/>
      <c r="K68" s="42"/>
    </row>
    <row r="69" spans="6:14" ht="15.75" thickBot="1" x14ac:dyDescent="0.3"/>
    <row r="70" spans="6:14" x14ac:dyDescent="0.25">
      <c r="F70" s="22"/>
      <c r="G70" s="22" t="s">
        <v>92</v>
      </c>
      <c r="H70" s="22" t="s">
        <v>80</v>
      </c>
      <c r="I70" s="22" t="s">
        <v>93</v>
      </c>
      <c r="J70" s="22" t="s">
        <v>94</v>
      </c>
      <c r="K70" s="22" t="s">
        <v>95</v>
      </c>
      <c r="L70" s="22" t="s">
        <v>96</v>
      </c>
      <c r="M70" s="22" t="s">
        <v>97</v>
      </c>
      <c r="N70" s="22" t="s">
        <v>98</v>
      </c>
    </row>
    <row r="71" spans="6:14" x14ac:dyDescent="0.25">
      <c r="F71" s="19" t="s">
        <v>86</v>
      </c>
      <c r="G71" s="41">
        <v>2.5030396566751503E-3</v>
      </c>
      <c r="H71" s="41">
        <v>1.5515562652967153E-3</v>
      </c>
      <c r="I71" s="41">
        <v>1.6132445291608397</v>
      </c>
      <c r="J71" s="41">
        <v>0.11202793693577359</v>
      </c>
      <c r="K71" s="41">
        <v>-6.0161725902747269E-4</v>
      </c>
      <c r="L71" s="41">
        <v>5.6076965723777733E-3</v>
      </c>
      <c r="M71" s="41">
        <v>-6.0161725902747269E-4</v>
      </c>
      <c r="N71" s="41">
        <v>5.6076965723777733E-3</v>
      </c>
    </row>
    <row r="72" spans="6:14" ht="15.75" thickBot="1" x14ac:dyDescent="0.3">
      <c r="F72" s="20" t="s">
        <v>114</v>
      </c>
      <c r="G72" s="42">
        <v>0.86219485543975372</v>
      </c>
      <c r="H72" s="42">
        <v>3.3411215054439156E-2</v>
      </c>
      <c r="I72" s="42">
        <v>25.805552238519947</v>
      </c>
      <c r="J72" s="42">
        <v>7.8332276214736954E-34</v>
      </c>
      <c r="K72" s="42">
        <v>0.79533916853950781</v>
      </c>
      <c r="L72" s="42">
        <v>0.92905054233999962</v>
      </c>
      <c r="M72" s="42">
        <v>0.79533916853950781</v>
      </c>
      <c r="N72" s="42">
        <v>0.92905054233999962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 of Sales IS</vt:lpstr>
      <vt:lpstr>% of Sales BS</vt:lpstr>
      <vt:lpstr>Scenario Summary</vt:lpstr>
      <vt:lpstr>% of Sales IS Iterative</vt:lpstr>
      <vt:lpstr>% of Sales BS Iterative</vt:lpstr>
      <vt:lpstr>Cash vs Sales</vt:lpstr>
      <vt:lpstr>% of Sales IS with Trend</vt:lpstr>
      <vt:lpstr>% of Sales BS with Trend</vt:lpstr>
      <vt:lpstr>Problem 3</vt:lpstr>
      <vt:lpstr>DFN</vt:lpstr>
      <vt:lpstr>Sales2014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Hawley, Del</cp:lastModifiedBy>
  <dcterms:created xsi:type="dcterms:W3CDTF">2014-02-24T07:31:11Z</dcterms:created>
  <dcterms:modified xsi:type="dcterms:W3CDTF">2015-03-13T20:19:24Z</dcterms:modified>
</cp:coreProperties>
</file>